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-nr32f\neqap\APCP\Shared\Budget\FY24 Stakeholder Fee Information\Emission &amp; Permits Fee Meeting 2-08-2024\"/>
    </mc:Choice>
  </mc:AlternateContent>
  <xr:revisionPtr revIDLastSave="0" documentId="13_ncr:1_{87F4606B-EC2E-4829-AEEB-F3CC9133D34C}" xr6:coauthVersionLast="47" xr6:coauthVersionMax="47" xr10:uidLastSave="{00000000-0000-0000-0000-000000000000}"/>
  <bookViews>
    <workbookView xWindow="-108" yWindow="-108" windowWidth="23256" windowHeight="12576" tabRatio="572" xr2:uid="{00000000-000D-0000-FFFF-FFFF00000000}"/>
  </bookViews>
  <sheets>
    <sheet name="Stakeholder" sheetId="6" r:id="rId1"/>
  </sheets>
  <definedNames>
    <definedName name="_xlnm.Print_Area" localSheetId="0">Stakeholder!$A$1:$H$59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6" l="1"/>
  <c r="I22" i="6"/>
  <c r="H23" i="6"/>
  <c r="G22" i="6"/>
  <c r="H43" i="6"/>
  <c r="H42" i="6"/>
  <c r="G32" i="6"/>
  <c r="G33" i="6"/>
  <c r="G34" i="6"/>
  <c r="G10" i="6"/>
  <c r="G8" i="6" l="1"/>
  <c r="E29" i="6" l="1"/>
  <c r="H9" i="6" l="1"/>
  <c r="H41" i="6" l="1"/>
  <c r="H40" i="6"/>
  <c r="H39" i="6"/>
  <c r="H11" i="6"/>
  <c r="H14" i="6"/>
  <c r="H15" i="6"/>
  <c r="H49" i="6"/>
  <c r="G49" i="6"/>
  <c r="H47" i="6" l="1"/>
  <c r="G13" i="6"/>
  <c r="G31" i="6" l="1"/>
  <c r="G18" i="6"/>
  <c r="G29" i="6"/>
  <c r="G30" i="6"/>
  <c r="G12" i="6"/>
  <c r="G47" i="6" l="1"/>
  <c r="H26" i="6"/>
  <c r="H48" i="6" s="1"/>
  <c r="G26" i="6"/>
  <c r="H50" i="6" l="1"/>
  <c r="G48" i="6"/>
  <c r="G50" i="6" s="1"/>
  <c r="I48" i="6" l="1"/>
</calcChain>
</file>

<file path=xl/sharedStrings.xml><?xml version="1.0" encoding="utf-8"?>
<sst xmlns="http://schemas.openxmlformats.org/spreadsheetml/2006/main" count="78" uniqueCount="72">
  <si>
    <t>OPERATING PERMITS</t>
  </si>
  <si>
    <t>CONSTRUCTION PERMITS</t>
  </si>
  <si>
    <t>CHARGEABLE EMISSION LIMITS ADJUSTMENT</t>
  </si>
  <si>
    <t>Fee Type</t>
  </si>
  <si>
    <t>Current 
Fee Level</t>
  </si>
  <si>
    <t>Average # of Permits/Applications/
Hours/Tests/Tons per Year</t>
  </si>
  <si>
    <t xml:space="preserve">EMISSION FEE </t>
  </si>
  <si>
    <t>CALCULATOR FOR INPUT - Average Revenue</t>
  </si>
  <si>
    <t>$700 per Application</t>
  </si>
  <si>
    <t>**Construction Permit by Rule and Portable Source Filing fee adjustments are allowable through a rule change, without legislative action.</t>
  </si>
  <si>
    <t>Total Permit &amp; Emission Fee Shortfall</t>
  </si>
  <si>
    <t>Additional Emission Fees</t>
  </si>
  <si>
    <t>Total Additional Permit &amp; Emission Fees</t>
  </si>
  <si>
    <t>Additional Revenue-Shortfall = Remaining Shortfall</t>
  </si>
  <si>
    <t>Construction Permit Filing Fee (Deminimis &amp; Minor)</t>
  </si>
  <si>
    <t>Construction Permit Filing Fee (Major)</t>
  </si>
  <si>
    <t>*
Potential
Fee Level Adjustment</t>
  </si>
  <si>
    <t>**</t>
  </si>
  <si>
    <t>Construction Permit by Rule</t>
  </si>
  <si>
    <t>Shortfall estimate is the 5 year average annual need of FY24-FY28.</t>
  </si>
  <si>
    <t>Calculator does not include Inspection Maintenance or Asbestos Fees.</t>
  </si>
  <si>
    <t>Current $55 per Ton</t>
  </si>
  <si>
    <t>Operating Permit Complexity fee- (retain current)</t>
  </si>
  <si>
    <t>$300 per Application</t>
  </si>
  <si>
    <t>$5,000 per Application</t>
  </si>
  <si>
    <t>$250 per Application</t>
  </si>
  <si>
    <t>$75 per Review Hour</t>
  </si>
  <si>
    <t>Current Rate</t>
  </si>
  <si>
    <t>$750 to $6,000 per Application Complexity</t>
  </si>
  <si>
    <t xml:space="preserve">4,000 tons of any one pollutant and 12,000 tons of all pollutants </t>
  </si>
  <si>
    <t>Construction Permit, Operating Permit, Emission fee adjustments, through a rule change, are allowable under SB 109  (RSMo 643.079), using a Fee Stakeholder Process, subject to the Missouri General Assembly review.</t>
  </si>
  <si>
    <t>Varies by Complexity</t>
  </si>
  <si>
    <t>Operating Permit Filing Fee (Intermediate &amp; P70) Base</t>
  </si>
  <si>
    <t>***</t>
  </si>
  <si>
    <t>NOTE:  Data can be entered into the blue highlighted cells; calculations are automated to show total of additional revenues to cover shortfall.</t>
  </si>
  <si>
    <t>Non-Title V shortfall</t>
  </si>
  <si>
    <t>Title V Shortfall</t>
  </si>
  <si>
    <t>* For Air Media Fees Stakeholder Meeting discussion options.</t>
  </si>
  <si>
    <t>*** May require an increase in Filing Cap to achieve additional revenue.</t>
  </si>
  <si>
    <t>Portable Source Relocation Filing Fee</t>
  </si>
  <si>
    <t>(requires legislature to change)</t>
  </si>
  <si>
    <t>****Number of HAP emitting sources is likely under estimated due to emission reporting thresholds and reduced form Emission Inventory Report (EIQ) option.</t>
  </si>
  <si>
    <t xml:space="preserve">Plantwide Applicability Limit (PAL) renewal </t>
  </si>
  <si>
    <t>$2,500 per Application</t>
  </si>
  <si>
    <t>Projected Additional Title V Revenue at Adjusted Fee Level</t>
  </si>
  <si>
    <t>Projected Additional Non-Title V Revenue at Adjusted Fee Level</t>
  </si>
  <si>
    <t>Construction Permit Review Fee (Per Review Hour) Non-TV</t>
  </si>
  <si>
    <t>Construction Permit Review Fee (Per Review Hour) TV</t>
  </si>
  <si>
    <t>Emission Fee Title V</t>
  </si>
  <si>
    <t>Emission Fee Non-Title V</t>
  </si>
  <si>
    <t>Additional Avg Permit Fees</t>
  </si>
  <si>
    <t>The calculator does not account for local agency fee adjustments</t>
  </si>
  <si>
    <t>Construction Permit Filing Fee (Deminimis &amp; Minor at TV facility)</t>
  </si>
  <si>
    <t>The EPA part 70 presumptive minimum fee rate ($/ton) effective for the 12-month period of September 1, 2023 through August 31, 2024 is $61.73</t>
  </si>
  <si>
    <t>11 to 20 tons</t>
  </si>
  <si>
    <t>21 to 100 tons</t>
  </si>
  <si>
    <t>101 to 500 tons</t>
  </si>
  <si>
    <t>501 to 20,000 tons</t>
  </si>
  <si>
    <t>Base Fee (Maintenance or Administrative Fee) (None Currently)</t>
  </si>
  <si>
    <t>0 to 0 tons</t>
  </si>
  <si>
    <t>1 to 5 tons</t>
  </si>
  <si>
    <t>6 to 20 tons</t>
  </si>
  <si>
    <t>21 to 20,000</t>
  </si>
  <si>
    <t>Air Media Fees
Stakeholder Meeting
February 8, 2024</t>
  </si>
  <si>
    <t>Letters of Determination (permit applicability, no permit required)</t>
  </si>
  <si>
    <t>(none currently) Hours are Estimates</t>
  </si>
  <si>
    <t>70 applicability perojects per year (three year average 2021-2023</t>
  </si>
  <si>
    <t>35 Projects * 25 hours/project rough estimate</t>
  </si>
  <si>
    <t>35projects *5 hours/project rough estimate</t>
  </si>
  <si>
    <t>Applicability Determination (Per Review Hour) TV Facility</t>
  </si>
  <si>
    <t>Applicability Determination (Per Review Hour) non-TV Facility</t>
  </si>
  <si>
    <t>0-10 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</si>
</sst>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42" fontId="4" fillId="0" borderId="0" xfId="1" applyNumberFormat="1" applyFont="1"/>
    <xf numFmtId="10" fontId="2" fillId="0" borderId="0" xfId="0" applyNumberFormat="1" applyFont="1"/>
    <xf numFmtId="1" fontId="2" fillId="0" borderId="0" xfId="0" applyNumberFormat="1" applyFont="1"/>
    <xf numFmtId="0" fontId="2" fillId="0" borderId="0" xfId="0" applyFont="1" applyBorder="1"/>
    <xf numFmtId="42" fontId="4" fillId="0" borderId="0" xfId="1" applyNumberFormat="1" applyFont="1" applyBorder="1"/>
    <xf numFmtId="6" fontId="2" fillId="0" borderId="0" xfId="0" applyNumberFormat="1" applyFont="1"/>
    <xf numFmtId="0" fontId="0" fillId="0" borderId="0" xfId="0" applyBorder="1" applyAlignment="1"/>
    <xf numFmtId="0" fontId="0" fillId="0" borderId="6" xfId="0" applyBorder="1" applyAlignment="1"/>
    <xf numFmtId="6" fontId="3" fillId="0" borderId="0" xfId="0" applyNumberFormat="1" applyFont="1" applyFill="1" applyBorder="1"/>
    <xf numFmtId="6" fontId="2" fillId="0" borderId="0" xfId="0" applyNumberFormat="1" applyFont="1" applyFill="1" applyBorder="1"/>
    <xf numFmtId="0" fontId="2" fillId="0" borderId="0" xfId="0" applyFont="1" applyFill="1" applyBorder="1"/>
    <xf numFmtId="1" fontId="2" fillId="0" borderId="0" xfId="1" applyNumberFormat="1" applyFont="1" applyFill="1" applyBorder="1" applyAlignment="1">
      <alignment horizontal="center" vertical="top"/>
    </xf>
    <xf numFmtId="0" fontId="2" fillId="0" borderId="0" xfId="0" applyFont="1" applyFill="1"/>
    <xf numFmtId="6" fontId="3" fillId="0" borderId="0" xfId="0" applyNumberFormat="1" applyFont="1" applyFill="1" applyBorder="1" applyAlignment="1">
      <alignment vertical="top"/>
    </xf>
    <xf numFmtId="6" fontId="3" fillId="0" borderId="0" xfId="1" applyNumberFormat="1" applyFont="1" applyFill="1" applyBorder="1"/>
    <xf numFmtId="1" fontId="2" fillId="0" borderId="17" xfId="1" applyNumberFormat="1" applyFont="1" applyFill="1" applyBorder="1" applyAlignment="1">
      <alignment horizontal="center" vertical="top"/>
    </xf>
    <xf numFmtId="6" fontId="3" fillId="0" borderId="17" xfId="0" applyNumberFormat="1" applyFont="1" applyFill="1" applyBorder="1" applyAlignment="1">
      <alignment vertical="top"/>
    </xf>
    <xf numFmtId="6" fontId="3" fillId="0" borderId="17" xfId="1" applyNumberFormat="1" applyFont="1" applyFill="1" applyBorder="1"/>
    <xf numFmtId="0" fontId="2" fillId="0" borderId="0" xfId="0" applyFont="1" applyBorder="1" applyAlignment="1"/>
    <xf numFmtId="0" fontId="4" fillId="0" borderId="0" xfId="0" applyFont="1" applyFill="1" applyBorder="1" applyAlignment="1">
      <alignment horizontal="right"/>
    </xf>
    <xf numFmtId="6" fontId="3" fillId="0" borderId="0" xfId="0" applyNumberFormat="1" applyFont="1" applyFill="1" applyBorder="1" applyAlignment="1"/>
    <xf numFmtId="6" fontId="3" fillId="0" borderId="0" xfId="0" applyNumberFormat="1" applyFont="1" applyBorder="1" applyAlignment="1">
      <alignment horizontal="right"/>
    </xf>
    <xf numFmtId="42" fontId="4" fillId="0" borderId="0" xfId="1" applyNumberFormat="1" applyFont="1" applyBorder="1" applyAlignment="1"/>
    <xf numFmtId="0" fontId="4" fillId="0" borderId="0" xfId="0" applyFont="1" applyFill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164" fontId="8" fillId="0" borderId="8" xfId="1" applyNumberFormat="1" applyFont="1" applyFill="1" applyBorder="1" applyAlignment="1">
      <alignment horizontal="center" wrapText="1"/>
    </xf>
    <xf numFmtId="42" fontId="8" fillId="4" borderId="3" xfId="1" applyNumberFormat="1" applyFont="1" applyFill="1" applyBorder="1" applyAlignment="1">
      <alignment horizontal="center" wrapText="1"/>
    </xf>
    <xf numFmtId="42" fontId="8" fillId="2" borderId="3" xfId="1" applyNumberFormat="1" applyFont="1" applyFill="1" applyBorder="1" applyAlignment="1">
      <alignment horizontal="center" wrapText="1"/>
    </xf>
    <xf numFmtId="42" fontId="8" fillId="7" borderId="3" xfId="1" applyNumberFormat="1" applyFont="1" applyFill="1" applyBorder="1" applyAlignment="1">
      <alignment horizontal="center" wrapText="1"/>
    </xf>
    <xf numFmtId="0" fontId="9" fillId="0" borderId="10" xfId="0" applyFont="1" applyBorder="1"/>
    <xf numFmtId="0" fontId="10" fillId="0" borderId="7" xfId="0" applyFont="1" applyBorder="1"/>
    <xf numFmtId="0" fontId="10" fillId="0" borderId="4" xfId="0" applyFont="1" applyBorder="1"/>
    <xf numFmtId="0" fontId="10" fillId="0" borderId="2" xfId="0" applyFont="1" applyBorder="1"/>
    <xf numFmtId="0" fontId="10" fillId="0" borderId="2" xfId="0" applyFont="1" applyFill="1" applyBorder="1"/>
    <xf numFmtId="42" fontId="11" fillId="4" borderId="2" xfId="1" applyNumberFormat="1" applyFont="1" applyFill="1" applyBorder="1" applyProtection="1">
      <protection locked="0"/>
    </xf>
    <xf numFmtId="42" fontId="11" fillId="2" borderId="2" xfId="1" applyNumberFormat="1" applyFont="1" applyFill="1" applyBorder="1"/>
    <xf numFmtId="42" fontId="11" fillId="7" borderId="2" xfId="1" applyNumberFormat="1" applyFont="1" applyFill="1" applyBorder="1"/>
    <xf numFmtId="0" fontId="10" fillId="0" borderId="11" xfId="0" applyFont="1" applyFill="1" applyBorder="1"/>
    <xf numFmtId="0" fontId="10" fillId="0" borderId="9" xfId="0" applyFont="1" applyFill="1" applyBorder="1"/>
    <xf numFmtId="6" fontId="10" fillId="0" borderId="3" xfId="0" applyNumberFormat="1" applyFont="1" applyFill="1" applyBorder="1"/>
    <xf numFmtId="1" fontId="10" fillId="0" borderId="3" xfId="1" applyNumberFormat="1" applyFont="1" applyFill="1" applyBorder="1" applyAlignment="1">
      <alignment horizontal="center"/>
    </xf>
    <xf numFmtId="6" fontId="8" fillId="4" borderId="3" xfId="0" applyNumberFormat="1" applyFont="1" applyFill="1" applyBorder="1" applyProtection="1">
      <protection locked="0"/>
    </xf>
    <xf numFmtId="6" fontId="8" fillId="2" borderId="3" xfId="0" applyNumberFormat="1" applyFont="1" applyFill="1" applyBorder="1"/>
    <xf numFmtId="6" fontId="8" fillId="7" borderId="3" xfId="0" applyNumberFormat="1" applyFont="1" applyFill="1" applyBorder="1"/>
    <xf numFmtId="0" fontId="10" fillId="0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/>
    </xf>
    <xf numFmtId="6" fontId="10" fillId="0" borderId="3" xfId="0" applyNumberFormat="1" applyFont="1" applyFill="1" applyBorder="1" applyAlignment="1">
      <alignment vertical="top"/>
    </xf>
    <xf numFmtId="1" fontId="10" fillId="0" borderId="3" xfId="1" applyNumberFormat="1" applyFont="1" applyFill="1" applyBorder="1" applyAlignment="1">
      <alignment horizontal="center" vertical="top"/>
    </xf>
    <xf numFmtId="6" fontId="8" fillId="4" borderId="3" xfId="0" applyNumberFormat="1" applyFont="1" applyFill="1" applyBorder="1" applyAlignment="1" applyProtection="1">
      <alignment vertical="top"/>
      <protection locked="0"/>
    </xf>
    <xf numFmtId="0" fontId="10" fillId="7" borderId="9" xfId="0" applyFont="1" applyFill="1" applyBorder="1" applyAlignment="1">
      <alignment vertical="top" wrapText="1"/>
    </xf>
    <xf numFmtId="0" fontId="10" fillId="7" borderId="9" xfId="0" applyFont="1" applyFill="1" applyBorder="1" applyAlignment="1">
      <alignment vertical="top"/>
    </xf>
    <xf numFmtId="6" fontId="10" fillId="7" borderId="3" xfId="0" applyNumberFormat="1" applyFont="1" applyFill="1" applyBorder="1" applyAlignment="1">
      <alignment vertical="top"/>
    </xf>
    <xf numFmtId="1" fontId="10" fillId="7" borderId="3" xfId="1" applyNumberFormat="1" applyFont="1" applyFill="1" applyBorder="1" applyAlignment="1">
      <alignment horizontal="center" vertical="top"/>
    </xf>
    <xf numFmtId="0" fontId="10" fillId="7" borderId="9" xfId="0" applyFont="1" applyFill="1" applyBorder="1"/>
    <xf numFmtId="6" fontId="10" fillId="7" borderId="3" xfId="0" applyNumberFormat="1" applyFont="1" applyFill="1" applyBorder="1"/>
    <xf numFmtId="1" fontId="10" fillId="7" borderId="3" xfId="1" applyNumberFormat="1" applyFont="1" applyFill="1" applyBorder="1" applyAlignment="1">
      <alignment horizontal="center"/>
    </xf>
    <xf numFmtId="0" fontId="9" fillId="0" borderId="6" xfId="0" applyFont="1" applyFill="1" applyBorder="1"/>
    <xf numFmtId="0" fontId="10" fillId="0" borderId="4" xfId="0" applyFont="1" applyFill="1" applyBorder="1"/>
    <xf numFmtId="6" fontId="10" fillId="0" borderId="1" xfId="0" applyNumberFormat="1" applyFont="1" applyFill="1" applyBorder="1"/>
    <xf numFmtId="1" fontId="10" fillId="0" borderId="1" xfId="1" applyNumberFormat="1" applyFont="1" applyFill="1" applyBorder="1" applyAlignment="1">
      <alignment horizontal="center"/>
    </xf>
    <xf numFmtId="6" fontId="8" fillId="4" borderId="1" xfId="0" applyNumberFormat="1" applyFont="1" applyFill="1" applyBorder="1" applyProtection="1">
      <protection locked="0"/>
    </xf>
    <xf numFmtId="6" fontId="8" fillId="2" borderId="1" xfId="0" applyNumberFormat="1" applyFont="1" applyFill="1" applyBorder="1"/>
    <xf numFmtId="6" fontId="8" fillId="7" borderId="1" xfId="0" applyNumberFormat="1" applyFont="1" applyFill="1" applyBorder="1"/>
    <xf numFmtId="6" fontId="10" fillId="0" borderId="3" xfId="1" applyNumberFormat="1" applyFont="1" applyFill="1" applyBorder="1"/>
    <xf numFmtId="6" fontId="8" fillId="4" borderId="3" xfId="1" applyNumberFormat="1" applyFont="1" applyFill="1" applyBorder="1" applyProtection="1">
      <protection locked="0"/>
    </xf>
    <xf numFmtId="6" fontId="8" fillId="2" borderId="3" xfId="1" applyNumberFormat="1" applyFont="1" applyFill="1" applyBorder="1"/>
    <xf numFmtId="6" fontId="8" fillId="7" borderId="3" xfId="1" applyNumberFormat="1" applyFont="1" applyFill="1" applyBorder="1"/>
    <xf numFmtId="0" fontId="10" fillId="0" borderId="6" xfId="0" applyFont="1" applyFill="1" applyBorder="1"/>
    <xf numFmtId="0" fontId="10" fillId="0" borderId="3" xfId="0" applyFont="1" applyFill="1" applyBorder="1"/>
    <xf numFmtId="0" fontId="10" fillId="0" borderId="20" xfId="0" applyFont="1" applyFill="1" applyBorder="1"/>
    <xf numFmtId="6" fontId="10" fillId="0" borderId="1" xfId="1" applyNumberFormat="1" applyFont="1" applyFill="1" applyBorder="1"/>
    <xf numFmtId="0" fontId="10" fillId="5" borderId="13" xfId="0" applyFont="1" applyFill="1" applyBorder="1"/>
    <xf numFmtId="0" fontId="10" fillId="5" borderId="14" xfId="0" applyFont="1" applyFill="1" applyBorder="1" applyAlignment="1">
      <alignment wrapText="1"/>
    </xf>
    <xf numFmtId="0" fontId="8" fillId="5" borderId="15" xfId="0" applyFont="1" applyFill="1" applyBorder="1" applyAlignment="1">
      <alignment horizontal="right" vertical="top"/>
    </xf>
    <xf numFmtId="6" fontId="8" fillId="5" borderId="18" xfId="0" applyNumberFormat="1" applyFont="1" applyFill="1" applyBorder="1" applyAlignment="1">
      <alignment vertical="top"/>
    </xf>
    <xf numFmtId="1" fontId="10" fillId="5" borderId="14" xfId="1" applyNumberFormat="1" applyFont="1" applyFill="1" applyBorder="1" applyAlignment="1">
      <alignment horizontal="center" vertical="top"/>
    </xf>
    <xf numFmtId="6" fontId="8" fillId="5" borderId="18" xfId="0" applyNumberFormat="1" applyFont="1" applyFill="1" applyBorder="1" applyAlignment="1">
      <alignment horizontal="right"/>
    </xf>
    <xf numFmtId="6" fontId="8" fillId="7" borderId="18" xfId="0" applyNumberFormat="1" applyFont="1" applyFill="1" applyBorder="1" applyAlignment="1">
      <alignment horizontal="right"/>
    </xf>
    <xf numFmtId="0" fontId="10" fillId="0" borderId="12" xfId="0" applyFont="1" applyBorder="1"/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vertical="top"/>
    </xf>
    <xf numFmtId="6" fontId="10" fillId="0" borderId="16" xfId="0" applyNumberFormat="1" applyFont="1" applyBorder="1" applyAlignment="1">
      <alignment vertical="top"/>
    </xf>
    <xf numFmtId="1" fontId="10" fillId="0" borderId="16" xfId="1" applyNumberFormat="1" applyFont="1" applyFill="1" applyBorder="1" applyAlignment="1">
      <alignment horizontal="center" vertical="top"/>
    </xf>
    <xf numFmtId="6" fontId="8" fillId="4" borderId="16" xfId="0" applyNumberFormat="1" applyFont="1" applyFill="1" applyBorder="1" applyAlignment="1" applyProtection="1">
      <alignment vertical="top"/>
      <protection locked="0"/>
    </xf>
    <xf numFmtId="6" fontId="8" fillId="2" borderId="16" xfId="1" applyNumberFormat="1" applyFont="1" applyFill="1" applyBorder="1"/>
    <xf numFmtId="6" fontId="8" fillId="7" borderId="16" xfId="1" applyNumberFormat="1" applyFont="1" applyFill="1" applyBorder="1"/>
    <xf numFmtId="0" fontId="9" fillId="0" borderId="11" xfId="0" applyFont="1" applyBorder="1"/>
    <xf numFmtId="0" fontId="10" fillId="0" borderId="9" xfId="0" applyFont="1" applyBorder="1"/>
    <xf numFmtId="0" fontId="10" fillId="0" borderId="3" xfId="0" applyFont="1" applyBorder="1"/>
    <xf numFmtId="6" fontId="10" fillId="0" borderId="2" xfId="0" applyNumberFormat="1" applyFont="1" applyBorder="1"/>
    <xf numFmtId="3" fontId="10" fillId="0" borderId="2" xfId="1" applyNumberFormat="1" applyFont="1" applyFill="1" applyBorder="1" applyAlignment="1">
      <alignment horizontal="center"/>
    </xf>
    <xf numFmtId="6" fontId="8" fillId="4" borderId="2" xfId="0" applyNumberFormat="1" applyFont="1" applyFill="1" applyBorder="1" applyProtection="1">
      <protection locked="0"/>
    </xf>
    <xf numFmtId="0" fontId="10" fillId="0" borderId="12" xfId="0" applyFont="1" applyFill="1" applyBorder="1"/>
    <xf numFmtId="0" fontId="10" fillId="0" borderId="5" xfId="0" applyFont="1" applyFill="1" applyBorder="1"/>
    <xf numFmtId="3" fontId="10" fillId="0" borderId="3" xfId="1" applyNumberFormat="1" applyFont="1" applyFill="1" applyBorder="1" applyAlignment="1">
      <alignment horizontal="center"/>
    </xf>
    <xf numFmtId="8" fontId="8" fillId="4" borderId="3" xfId="0" applyNumberFormat="1" applyFont="1" applyFill="1" applyBorder="1" applyProtection="1">
      <protection locked="0"/>
    </xf>
    <xf numFmtId="0" fontId="10" fillId="7" borderId="5" xfId="0" applyFont="1" applyFill="1" applyBorder="1"/>
    <xf numFmtId="0" fontId="10" fillId="7" borderId="3" xfId="0" applyFont="1" applyFill="1" applyBorder="1"/>
    <xf numFmtId="3" fontId="10" fillId="7" borderId="3" xfId="1" applyNumberFormat="1" applyFont="1" applyFill="1" applyBorder="1" applyAlignment="1">
      <alignment horizontal="center"/>
    </xf>
    <xf numFmtId="0" fontId="10" fillId="0" borderId="11" xfId="0" applyFont="1" applyBorder="1"/>
    <xf numFmtId="6" fontId="10" fillId="0" borderId="3" xfId="0" applyNumberFormat="1" applyFont="1" applyBorder="1"/>
    <xf numFmtId="0" fontId="9" fillId="0" borderId="6" xfId="0" applyFont="1" applyBorder="1"/>
    <xf numFmtId="0" fontId="10" fillId="0" borderId="1" xfId="0" applyFont="1" applyBorder="1" applyAlignment="1">
      <alignment wrapText="1"/>
    </xf>
    <xf numFmtId="1" fontId="11" fillId="0" borderId="1" xfId="1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/>
    </xf>
    <xf numFmtId="6" fontId="10" fillId="0" borderId="2" xfId="0" applyNumberFormat="1" applyFont="1" applyFill="1" applyBorder="1" applyAlignment="1">
      <alignment vertical="top"/>
    </xf>
    <xf numFmtId="1" fontId="10" fillId="0" borderId="2" xfId="1" applyNumberFormat="1" applyFont="1" applyFill="1" applyBorder="1" applyAlignment="1">
      <alignment horizontal="center" vertical="top"/>
    </xf>
    <xf numFmtId="8" fontId="8" fillId="4" borderId="2" xfId="0" applyNumberFormat="1" applyFont="1" applyFill="1" applyBorder="1" applyAlignment="1" applyProtection="1">
      <protection locked="0"/>
    </xf>
    <xf numFmtId="6" fontId="8" fillId="2" borderId="2" xfId="1" applyNumberFormat="1" applyFont="1" applyFill="1" applyBorder="1"/>
    <xf numFmtId="6" fontId="8" fillId="7" borderId="2" xfId="1" applyNumberFormat="1" applyFont="1" applyFill="1" applyBorder="1"/>
    <xf numFmtId="164" fontId="8" fillId="5" borderId="14" xfId="1" applyNumberFormat="1" applyFont="1" applyFill="1" applyBorder="1" applyAlignment="1">
      <alignment horizontal="right"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vertical="top"/>
    </xf>
    <xf numFmtId="6" fontId="10" fillId="0" borderId="0" xfId="0" applyNumberFormat="1" applyFont="1" applyFill="1" applyBorder="1" applyAlignment="1">
      <alignment vertical="top"/>
    </xf>
    <xf numFmtId="6" fontId="10" fillId="0" borderId="0" xfId="0" applyNumberFormat="1" applyFont="1" applyFill="1" applyAlignment="1">
      <alignment horizontal="right"/>
    </xf>
    <xf numFmtId="6" fontId="10" fillId="0" borderId="0" xfId="0" applyNumberFormat="1" applyFont="1" applyFill="1"/>
    <xf numFmtId="0" fontId="10" fillId="6" borderId="10" xfId="0" applyFont="1" applyFill="1" applyBorder="1"/>
    <xf numFmtId="6" fontId="8" fillId="6" borderId="7" xfId="0" applyNumberFormat="1" applyFont="1" applyFill="1" applyBorder="1" applyAlignment="1">
      <alignment horizontal="right"/>
    </xf>
    <xf numFmtId="6" fontId="8" fillId="6" borderId="7" xfId="0" applyNumberFormat="1" applyFont="1" applyFill="1" applyBorder="1"/>
    <xf numFmtId="6" fontId="8" fillId="7" borderId="7" xfId="0" applyNumberFormat="1" applyFont="1" applyFill="1" applyBorder="1"/>
    <xf numFmtId="0" fontId="8" fillId="0" borderId="0" xfId="0" applyFont="1" applyFill="1" applyBorder="1" applyAlignment="1">
      <alignment horizontal="right" vertical="top"/>
    </xf>
    <xf numFmtId="6" fontId="8" fillId="6" borderId="15" xfId="0" applyNumberFormat="1" applyFont="1" applyFill="1" applyBorder="1"/>
    <xf numFmtId="6" fontId="8" fillId="7" borderId="15" xfId="0" applyNumberFormat="1" applyFont="1" applyFill="1" applyBorder="1"/>
    <xf numFmtId="0" fontId="10" fillId="0" borderId="0" xfId="0" applyFont="1" applyBorder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/>
    <xf numFmtId="6" fontId="8" fillId="0" borderId="0" xfId="0" applyNumberFormat="1" applyFont="1" applyFill="1" applyBorder="1" applyAlignment="1">
      <alignment horizontal="right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 wrapText="1"/>
    </xf>
    <xf numFmtId="6" fontId="10" fillId="0" borderId="3" xfId="0" applyNumberFormat="1" applyFont="1" applyFill="1" applyBorder="1" applyAlignment="1">
      <alignment vertical="center"/>
    </xf>
    <xf numFmtId="1" fontId="10" fillId="0" borderId="3" xfId="1" applyNumberFormat="1" applyFont="1" applyFill="1" applyBorder="1" applyAlignment="1">
      <alignment horizontal="center" vertical="center"/>
    </xf>
    <xf numFmtId="6" fontId="8" fillId="4" borderId="3" xfId="0" applyNumberFormat="1" applyFont="1" applyFill="1" applyBorder="1" applyAlignment="1" applyProtection="1">
      <alignment vertical="center"/>
      <protection locked="0"/>
    </xf>
    <xf numFmtId="6" fontId="8" fillId="2" borderId="3" xfId="0" applyNumberFormat="1" applyFont="1" applyFill="1" applyBorder="1" applyAlignment="1">
      <alignment vertical="center"/>
    </xf>
    <xf numFmtId="6" fontId="8" fillId="7" borderId="3" xfId="0" applyNumberFormat="1" applyFont="1" applyFill="1" applyBorder="1" applyAlignment="1">
      <alignment vertical="center"/>
    </xf>
    <xf numFmtId="0" fontId="10" fillId="0" borderId="8" xfId="0" applyFont="1" applyFill="1" applyBorder="1"/>
    <xf numFmtId="6" fontId="10" fillId="7" borderId="3" xfId="1" applyNumberFormat="1" applyFont="1" applyFill="1" applyBorder="1"/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6" fontId="8" fillId="2" borderId="21" xfId="1" applyNumberFormat="1" applyFont="1" applyFill="1" applyBorder="1" applyAlignment="1">
      <alignment horizontal="right"/>
    </xf>
    <xf numFmtId="0" fontId="10" fillId="0" borderId="19" xfId="0" applyFont="1" applyBorder="1" applyAlignment="1"/>
    <xf numFmtId="0" fontId="7" fillId="3" borderId="12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6" fontId="8" fillId="6" borderId="0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4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2399004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627604" cy="847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topLeftCell="A12" zoomScale="75" zoomScaleNormal="75" workbookViewId="0">
      <selection activeCell="B28" sqref="B28"/>
    </sheetView>
  </sheetViews>
  <sheetFormatPr defaultColWidth="9.109375" defaultRowHeight="15.6" x14ac:dyDescent="0.3"/>
  <cols>
    <col min="1" max="1" width="3.44140625" style="1" customWidth="1"/>
    <col min="2" max="2" width="78.88671875" style="1" bestFit="1" customWidth="1"/>
    <col min="3" max="3" width="54" style="1" customWidth="1"/>
    <col min="4" max="4" width="28.33203125" style="1" customWidth="1"/>
    <col min="5" max="5" width="30.88671875" style="1" customWidth="1"/>
    <col min="6" max="6" width="25.44140625" style="2" customWidth="1"/>
    <col min="7" max="7" width="19" style="2" customWidth="1"/>
    <col min="8" max="8" width="18" style="1" bestFit="1" customWidth="1"/>
    <col min="9" max="9" width="13.88671875" style="1" bestFit="1" customWidth="1"/>
    <col min="10" max="10" width="10.88671875" style="1" bestFit="1" customWidth="1"/>
    <col min="11" max="16384" width="9.109375" style="1"/>
  </cols>
  <sheetData>
    <row r="1" spans="1:15" x14ac:dyDescent="0.3">
      <c r="A1" s="1" t="s">
        <v>34</v>
      </c>
    </row>
    <row r="2" spans="1:15" ht="66.75" customHeight="1" x14ac:dyDescent="0.4">
      <c r="A2" s="151" t="s">
        <v>63</v>
      </c>
      <c r="B2" s="152"/>
      <c r="C2" s="152"/>
      <c r="D2" s="152"/>
      <c r="E2" s="152"/>
      <c r="F2" s="152"/>
      <c r="G2" s="152"/>
      <c r="H2" s="153"/>
    </row>
    <row r="3" spans="1:15" ht="10.5" hidden="1" customHeight="1" thickBot="1" x14ac:dyDescent="0.3">
      <c r="A3" s="9"/>
      <c r="B3" s="8"/>
      <c r="C3" s="8"/>
      <c r="D3" s="8"/>
      <c r="E3" s="8"/>
      <c r="F3" s="8"/>
      <c r="G3" s="8"/>
    </row>
    <row r="4" spans="1:15" ht="21" customHeight="1" x14ac:dyDescent="0.35">
      <c r="A4" s="148" t="s">
        <v>7</v>
      </c>
      <c r="B4" s="149"/>
      <c r="C4" s="149"/>
      <c r="D4" s="149"/>
      <c r="E4" s="149"/>
      <c r="F4" s="149"/>
      <c r="G4" s="149"/>
      <c r="H4" s="150"/>
    </row>
    <row r="5" spans="1:15" ht="104.4" x14ac:dyDescent="0.3">
      <c r="A5" s="141" t="s">
        <v>3</v>
      </c>
      <c r="B5" s="142"/>
      <c r="C5" s="26" t="s">
        <v>4</v>
      </c>
      <c r="D5" s="26" t="s">
        <v>27</v>
      </c>
      <c r="E5" s="27" t="s">
        <v>5</v>
      </c>
      <c r="F5" s="28" t="s">
        <v>16</v>
      </c>
      <c r="G5" s="29" t="s">
        <v>44</v>
      </c>
      <c r="H5" s="30" t="s">
        <v>45</v>
      </c>
    </row>
    <row r="6" spans="1:15" ht="17.399999999999999" x14ac:dyDescent="0.3">
      <c r="A6" s="31" t="s">
        <v>1</v>
      </c>
      <c r="B6" s="32"/>
      <c r="C6" s="33"/>
      <c r="D6" s="34"/>
      <c r="E6" s="35"/>
      <c r="F6" s="36"/>
      <c r="G6" s="37"/>
      <c r="H6" s="38"/>
    </row>
    <row r="7" spans="1:15" ht="17.399999999999999" x14ac:dyDescent="0.3">
      <c r="A7" s="39"/>
      <c r="B7" s="40"/>
      <c r="C7" s="40"/>
      <c r="D7" s="41"/>
      <c r="E7" s="42"/>
      <c r="F7" s="43"/>
      <c r="G7" s="44"/>
      <c r="H7" s="45"/>
    </row>
    <row r="8" spans="1:15" ht="17.399999999999999" x14ac:dyDescent="0.3">
      <c r="A8" s="39"/>
      <c r="B8" s="46" t="s">
        <v>47</v>
      </c>
      <c r="C8" s="47" t="s">
        <v>26</v>
      </c>
      <c r="D8" s="48">
        <v>75</v>
      </c>
      <c r="E8" s="49">
        <v>2344</v>
      </c>
      <c r="F8" s="50">
        <v>100</v>
      </c>
      <c r="G8" s="44">
        <f>(F8-D8)*E8</f>
        <v>58600</v>
      </c>
      <c r="H8" s="45"/>
      <c r="I8" s="14"/>
      <c r="J8" s="14"/>
      <c r="K8" s="14"/>
      <c r="L8" s="14"/>
      <c r="M8" s="14"/>
      <c r="N8" s="14"/>
      <c r="O8" s="14"/>
    </row>
    <row r="9" spans="1:15" ht="17.399999999999999" x14ac:dyDescent="0.3">
      <c r="A9" s="39"/>
      <c r="B9" s="51" t="s">
        <v>46</v>
      </c>
      <c r="C9" s="52" t="s">
        <v>26</v>
      </c>
      <c r="D9" s="53">
        <v>75</v>
      </c>
      <c r="E9" s="54">
        <v>2832</v>
      </c>
      <c r="F9" s="50">
        <v>100</v>
      </c>
      <c r="G9" s="44"/>
      <c r="H9" s="45">
        <f>(F9-D9)*E9</f>
        <v>70800</v>
      </c>
      <c r="K9" s="14"/>
    </row>
    <row r="10" spans="1:15" ht="23.25" customHeight="1" x14ac:dyDescent="0.3">
      <c r="A10" s="39"/>
      <c r="B10" s="133" t="s">
        <v>52</v>
      </c>
      <c r="C10" s="132" t="s">
        <v>25</v>
      </c>
      <c r="D10" s="134">
        <v>250</v>
      </c>
      <c r="E10" s="135">
        <v>68</v>
      </c>
      <c r="F10" s="136">
        <v>300</v>
      </c>
      <c r="G10" s="137">
        <f t="shared" ref="G10:G13" si="0">(F10-D10)*E10</f>
        <v>3400</v>
      </c>
      <c r="H10" s="138"/>
      <c r="I10" s="14"/>
      <c r="J10" s="14"/>
    </row>
    <row r="11" spans="1:15" ht="17.399999999999999" x14ac:dyDescent="0.3">
      <c r="A11" s="39"/>
      <c r="B11" s="55" t="s">
        <v>14</v>
      </c>
      <c r="C11" s="55" t="s">
        <v>25</v>
      </c>
      <c r="D11" s="56">
        <v>250</v>
      </c>
      <c r="E11" s="57">
        <v>71</v>
      </c>
      <c r="F11" s="43">
        <v>300</v>
      </c>
      <c r="G11" s="44"/>
      <c r="H11" s="45">
        <f>(F11-D11)*E11</f>
        <v>3550</v>
      </c>
    </row>
    <row r="12" spans="1:15" ht="17.399999999999999" x14ac:dyDescent="0.3">
      <c r="A12" s="39"/>
      <c r="B12" s="40" t="s">
        <v>15</v>
      </c>
      <c r="C12" s="40" t="s">
        <v>24</v>
      </c>
      <c r="D12" s="41">
        <v>5000</v>
      </c>
      <c r="E12" s="42">
        <v>2</v>
      </c>
      <c r="F12" s="43">
        <v>6000</v>
      </c>
      <c r="G12" s="44">
        <f t="shared" si="0"/>
        <v>2000</v>
      </c>
      <c r="H12" s="45"/>
    </row>
    <row r="13" spans="1:15" ht="17.399999999999999" x14ac:dyDescent="0.3">
      <c r="A13" s="39"/>
      <c r="B13" s="40" t="s">
        <v>42</v>
      </c>
      <c r="C13" s="40" t="s">
        <v>43</v>
      </c>
      <c r="D13" s="41">
        <v>2500</v>
      </c>
      <c r="E13" s="42">
        <v>1</v>
      </c>
      <c r="F13" s="43">
        <v>3500</v>
      </c>
      <c r="G13" s="44">
        <f t="shared" si="0"/>
        <v>1000</v>
      </c>
      <c r="H13" s="45"/>
    </row>
    <row r="14" spans="1:15" ht="17.399999999999999" x14ac:dyDescent="0.3">
      <c r="A14" s="39" t="s">
        <v>17</v>
      </c>
      <c r="B14" s="55" t="s">
        <v>39</v>
      </c>
      <c r="C14" s="55" t="s">
        <v>23</v>
      </c>
      <c r="D14" s="56">
        <v>300</v>
      </c>
      <c r="E14" s="57">
        <v>64</v>
      </c>
      <c r="F14" s="43">
        <v>300</v>
      </c>
      <c r="G14" s="44"/>
      <c r="H14" s="45">
        <f>(F14-D14)*E14</f>
        <v>0</v>
      </c>
    </row>
    <row r="15" spans="1:15" ht="17.399999999999999" x14ac:dyDescent="0.3">
      <c r="A15" s="39" t="s">
        <v>17</v>
      </c>
      <c r="B15" s="55" t="s">
        <v>18</v>
      </c>
      <c r="C15" s="55" t="s">
        <v>8</v>
      </c>
      <c r="D15" s="56">
        <v>700</v>
      </c>
      <c r="E15" s="57">
        <v>11</v>
      </c>
      <c r="F15" s="43">
        <v>700</v>
      </c>
      <c r="G15" s="44"/>
      <c r="H15" s="45">
        <f>(F15-D15)*E15</f>
        <v>0</v>
      </c>
      <c r="I15" s="4"/>
    </row>
    <row r="16" spans="1:15" ht="17.399999999999999" x14ac:dyDescent="0.3">
      <c r="A16" s="39"/>
      <c r="B16" s="40"/>
      <c r="C16" s="40"/>
      <c r="D16" s="41"/>
      <c r="E16" s="42"/>
      <c r="F16" s="43"/>
      <c r="G16" s="44"/>
      <c r="H16" s="45"/>
    </row>
    <row r="17" spans="1:12" ht="17.399999999999999" x14ac:dyDescent="0.3">
      <c r="A17" s="58" t="s">
        <v>0</v>
      </c>
      <c r="B17" s="59"/>
      <c r="C17" s="59"/>
      <c r="D17" s="60"/>
      <c r="E17" s="61"/>
      <c r="F17" s="62"/>
      <c r="G17" s="63"/>
      <c r="H17" s="64"/>
    </row>
    <row r="18" spans="1:12" ht="17.399999999999999" x14ac:dyDescent="0.3">
      <c r="A18" s="39" t="s">
        <v>33</v>
      </c>
      <c r="B18" s="40" t="s">
        <v>32</v>
      </c>
      <c r="C18" s="40" t="s">
        <v>28</v>
      </c>
      <c r="D18" s="65" t="s">
        <v>31</v>
      </c>
      <c r="E18" s="42">
        <v>78</v>
      </c>
      <c r="F18" s="66">
        <v>500</v>
      </c>
      <c r="G18" s="67">
        <f>F18*E18</f>
        <v>39000</v>
      </c>
      <c r="H18" s="68"/>
    </row>
    <row r="19" spans="1:12" ht="17.399999999999999" x14ac:dyDescent="0.3">
      <c r="A19" s="39"/>
      <c r="B19" s="40" t="s">
        <v>22</v>
      </c>
      <c r="C19" s="70"/>
      <c r="D19" s="65"/>
      <c r="E19" s="42"/>
      <c r="F19" s="66"/>
      <c r="G19" s="67"/>
      <c r="H19" s="68"/>
    </row>
    <row r="20" spans="1:12" ht="17.399999999999999" x14ac:dyDescent="0.3">
      <c r="A20" s="69"/>
      <c r="B20" s="59"/>
      <c r="C20" s="59"/>
      <c r="D20" s="72"/>
      <c r="E20" s="42"/>
      <c r="F20" s="66"/>
      <c r="G20" s="67"/>
      <c r="H20" s="68"/>
    </row>
    <row r="21" spans="1:12" ht="17.399999999999999" x14ac:dyDescent="0.3">
      <c r="A21" s="58" t="s">
        <v>64</v>
      </c>
      <c r="B21" s="59"/>
      <c r="C21" s="59"/>
      <c r="D21" s="72"/>
      <c r="E21" s="42"/>
      <c r="F21" s="66"/>
      <c r="G21" s="67"/>
      <c r="H21" s="68"/>
      <c r="I21" s="1" t="s">
        <v>66</v>
      </c>
    </row>
    <row r="22" spans="1:12" ht="17.399999999999999" x14ac:dyDescent="0.3">
      <c r="A22" s="139"/>
      <c r="B22" s="89" t="s">
        <v>69</v>
      </c>
      <c r="C22" s="70" t="s">
        <v>65</v>
      </c>
      <c r="D22" s="65">
        <v>0</v>
      </c>
      <c r="E22" s="42">
        <v>875</v>
      </c>
      <c r="F22" s="66">
        <v>100</v>
      </c>
      <c r="G22" s="67">
        <f>F22*E22</f>
        <v>87500</v>
      </c>
      <c r="H22" s="68"/>
      <c r="I22" s="1">
        <f>35*25</f>
        <v>875</v>
      </c>
      <c r="J22" s="1" t="s">
        <v>67</v>
      </c>
    </row>
    <row r="23" spans="1:12" ht="17.399999999999999" x14ac:dyDescent="0.3">
      <c r="A23" s="58"/>
      <c r="B23" s="55" t="s">
        <v>70</v>
      </c>
      <c r="C23" s="99" t="s">
        <v>65</v>
      </c>
      <c r="D23" s="140">
        <v>0</v>
      </c>
      <c r="E23" s="57">
        <v>175</v>
      </c>
      <c r="F23" s="66">
        <v>100</v>
      </c>
      <c r="G23" s="67"/>
      <c r="H23" s="45">
        <f>(F23-D23)*E23</f>
        <v>17500</v>
      </c>
      <c r="I23" s="1">
        <f>5*35</f>
        <v>175</v>
      </c>
      <c r="J23" s="1" t="s">
        <v>68</v>
      </c>
    </row>
    <row r="24" spans="1:12" ht="17.399999999999999" x14ac:dyDescent="0.3">
      <c r="A24" s="58"/>
      <c r="B24" s="59"/>
      <c r="C24" s="59"/>
      <c r="D24" s="72"/>
      <c r="E24" s="42"/>
      <c r="F24" s="66"/>
      <c r="G24" s="67"/>
      <c r="H24" s="68"/>
    </row>
    <row r="25" spans="1:12" ht="18" thickBot="1" x14ac:dyDescent="0.35">
      <c r="A25" s="69"/>
      <c r="B25" s="71"/>
      <c r="C25" s="59"/>
      <c r="D25" s="72"/>
      <c r="E25" s="42"/>
      <c r="F25" s="66"/>
      <c r="G25" s="67"/>
      <c r="H25" s="68"/>
    </row>
    <row r="26" spans="1:12" ht="18" thickBot="1" x14ac:dyDescent="0.35">
      <c r="A26" s="73"/>
      <c r="B26" s="74"/>
      <c r="C26" s="75"/>
      <c r="D26" s="76"/>
      <c r="E26" s="77"/>
      <c r="F26" s="75" t="s">
        <v>50</v>
      </c>
      <c r="G26" s="78">
        <f>SUM(G7:G25)</f>
        <v>191500</v>
      </c>
      <c r="H26" s="79">
        <f>SUM(H7:H25)</f>
        <v>91850</v>
      </c>
    </row>
    <row r="27" spans="1:12" ht="17.399999999999999" x14ac:dyDescent="0.3">
      <c r="A27" s="80"/>
      <c r="B27" s="81"/>
      <c r="C27" s="82"/>
      <c r="D27" s="83"/>
      <c r="E27" s="84"/>
      <c r="F27" s="85"/>
      <c r="G27" s="86"/>
      <c r="H27" s="87"/>
    </row>
    <row r="28" spans="1:12" ht="17.399999999999999" x14ac:dyDescent="0.3">
      <c r="A28" s="88" t="s">
        <v>6</v>
      </c>
      <c r="B28" s="89"/>
      <c r="C28" s="90"/>
      <c r="D28" s="91"/>
      <c r="E28" s="92"/>
      <c r="F28" s="93"/>
      <c r="G28" s="67"/>
      <c r="H28" s="68"/>
    </row>
    <row r="29" spans="1:12" ht="17.399999999999999" x14ac:dyDescent="0.3">
      <c r="A29" s="94"/>
      <c r="B29" s="95" t="s">
        <v>48</v>
      </c>
      <c r="C29" s="70" t="s">
        <v>21</v>
      </c>
      <c r="D29" s="41">
        <v>55</v>
      </c>
      <c r="E29" s="96">
        <f>121563-E39</f>
        <v>112964</v>
      </c>
      <c r="F29" s="97">
        <v>62</v>
      </c>
      <c r="G29" s="67">
        <f>(F29-D29)*E29</f>
        <v>790748</v>
      </c>
      <c r="H29" s="68"/>
      <c r="I29" s="14"/>
      <c r="J29" s="14"/>
      <c r="K29" s="14"/>
      <c r="L29" s="14"/>
    </row>
    <row r="30" spans="1:12" ht="17.399999999999999" x14ac:dyDescent="0.3">
      <c r="A30" s="94"/>
      <c r="B30" s="95" t="s">
        <v>58</v>
      </c>
      <c r="C30" s="95" t="s">
        <v>71</v>
      </c>
      <c r="D30" s="41"/>
      <c r="E30" s="96">
        <v>115</v>
      </c>
      <c r="F30" s="97">
        <v>100</v>
      </c>
      <c r="G30" s="67">
        <f>F30*E30</f>
        <v>11500</v>
      </c>
      <c r="H30" s="68"/>
      <c r="I30" s="14"/>
      <c r="J30" s="14"/>
      <c r="K30" s="14"/>
      <c r="L30" s="14"/>
    </row>
    <row r="31" spans="1:12" ht="17.399999999999999" x14ac:dyDescent="0.3">
      <c r="A31" s="94"/>
      <c r="B31" s="95"/>
      <c r="C31" s="95" t="s">
        <v>54</v>
      </c>
      <c r="D31" s="41"/>
      <c r="E31" s="96">
        <v>50</v>
      </c>
      <c r="F31" s="97">
        <v>250</v>
      </c>
      <c r="G31" s="67">
        <f>F31*E31</f>
        <v>12500</v>
      </c>
      <c r="H31" s="68"/>
      <c r="I31" s="14"/>
      <c r="J31" s="14"/>
      <c r="K31" s="14"/>
      <c r="L31" s="14"/>
    </row>
    <row r="32" spans="1:12" ht="17.399999999999999" x14ac:dyDescent="0.3">
      <c r="A32" s="94"/>
      <c r="B32" s="95"/>
      <c r="C32" s="95" t="s">
        <v>55</v>
      </c>
      <c r="D32" s="41"/>
      <c r="E32" s="96">
        <v>150</v>
      </c>
      <c r="F32" s="97">
        <v>500</v>
      </c>
      <c r="G32" s="67">
        <f t="shared" ref="G32:G34" si="1">F32*E32</f>
        <v>75000</v>
      </c>
      <c r="H32" s="68"/>
      <c r="I32" s="14"/>
      <c r="J32" s="14"/>
      <c r="K32" s="14"/>
      <c r="L32" s="14"/>
    </row>
    <row r="33" spans="1:12" ht="17.399999999999999" x14ac:dyDescent="0.3">
      <c r="A33" s="94"/>
      <c r="B33" s="95"/>
      <c r="C33" s="95" t="s">
        <v>56</v>
      </c>
      <c r="D33" s="41"/>
      <c r="E33" s="96">
        <v>54</v>
      </c>
      <c r="F33" s="97">
        <v>1500</v>
      </c>
      <c r="G33" s="67">
        <f t="shared" si="1"/>
        <v>81000</v>
      </c>
      <c r="H33" s="68"/>
      <c r="I33" s="14"/>
      <c r="J33" s="14"/>
      <c r="K33" s="14"/>
      <c r="L33" s="14"/>
    </row>
    <row r="34" spans="1:12" ht="17.399999999999999" x14ac:dyDescent="0.3">
      <c r="A34" s="94"/>
      <c r="B34" s="95"/>
      <c r="C34" s="95" t="s">
        <v>57</v>
      </c>
      <c r="D34" s="41"/>
      <c r="E34" s="96">
        <v>28</v>
      </c>
      <c r="F34" s="97">
        <v>2500</v>
      </c>
      <c r="G34" s="67">
        <f t="shared" si="1"/>
        <v>70000</v>
      </c>
      <c r="H34" s="68"/>
      <c r="I34" s="14"/>
      <c r="J34" s="14"/>
      <c r="K34" s="14"/>
      <c r="L34" s="14"/>
    </row>
    <row r="35" spans="1:12" ht="17.399999999999999" x14ac:dyDescent="0.3">
      <c r="A35" s="94"/>
      <c r="B35" s="95"/>
      <c r="C35" s="95"/>
      <c r="D35" s="41"/>
      <c r="E35" s="96"/>
      <c r="F35" s="97"/>
      <c r="G35" s="67"/>
      <c r="H35" s="68"/>
      <c r="I35" s="14"/>
      <c r="J35" s="14"/>
      <c r="K35" s="14"/>
      <c r="L35" s="14"/>
    </row>
    <row r="36" spans="1:12" ht="17.399999999999999" x14ac:dyDescent="0.3">
      <c r="A36" s="94"/>
      <c r="B36" s="95"/>
      <c r="C36" s="40"/>
      <c r="D36" s="41"/>
      <c r="E36" s="96"/>
      <c r="F36" s="97"/>
      <c r="G36" s="67"/>
      <c r="H36" s="68"/>
      <c r="I36" s="14"/>
      <c r="J36" s="14"/>
      <c r="K36" s="14"/>
      <c r="L36" s="14"/>
    </row>
    <row r="37" spans="1:12" ht="17.399999999999999" x14ac:dyDescent="0.3">
      <c r="A37" s="94"/>
      <c r="B37" s="95"/>
      <c r="C37" s="40"/>
      <c r="D37" s="41"/>
      <c r="E37" s="96"/>
      <c r="F37" s="97"/>
      <c r="G37" s="67"/>
      <c r="H37" s="68"/>
      <c r="I37" s="14"/>
      <c r="J37" s="14"/>
      <c r="K37" s="14"/>
      <c r="L37" s="14"/>
    </row>
    <row r="38" spans="1:12" ht="17.399999999999999" x14ac:dyDescent="0.3">
      <c r="A38" s="94"/>
      <c r="B38" s="95"/>
      <c r="C38" s="40"/>
      <c r="D38" s="41"/>
      <c r="E38" s="96"/>
      <c r="F38" s="97"/>
      <c r="G38" s="67"/>
      <c r="H38" s="68"/>
      <c r="I38" s="14"/>
      <c r="J38" s="14"/>
      <c r="K38" s="14"/>
      <c r="L38" s="14"/>
    </row>
    <row r="39" spans="1:12" ht="17.399999999999999" x14ac:dyDescent="0.3">
      <c r="A39" s="94"/>
      <c r="B39" s="98" t="s">
        <v>49</v>
      </c>
      <c r="C39" s="99" t="s">
        <v>21</v>
      </c>
      <c r="D39" s="56">
        <v>55</v>
      </c>
      <c r="E39" s="100">
        <v>8599</v>
      </c>
      <c r="F39" s="97">
        <v>62</v>
      </c>
      <c r="G39" s="67"/>
      <c r="H39" s="68">
        <f>(F39-D39)*E39</f>
        <v>60193</v>
      </c>
      <c r="I39" s="14"/>
      <c r="J39" s="14"/>
      <c r="K39" s="14"/>
      <c r="L39" s="14"/>
    </row>
    <row r="40" spans="1:12" ht="17.399999999999999" x14ac:dyDescent="0.3">
      <c r="A40" s="94"/>
      <c r="B40" s="98" t="s">
        <v>58</v>
      </c>
      <c r="C40" s="55" t="s">
        <v>59</v>
      </c>
      <c r="D40" s="56"/>
      <c r="E40" s="100">
        <v>294</v>
      </c>
      <c r="F40" s="97">
        <v>50</v>
      </c>
      <c r="G40" s="67"/>
      <c r="H40" s="68">
        <f>F40*E40</f>
        <v>14700</v>
      </c>
      <c r="I40" s="14"/>
      <c r="J40" s="14"/>
      <c r="K40" s="14"/>
      <c r="L40" s="14"/>
    </row>
    <row r="41" spans="1:12" ht="17.399999999999999" x14ac:dyDescent="0.3">
      <c r="A41" s="94"/>
      <c r="B41" s="98"/>
      <c r="C41" s="55" t="s">
        <v>60</v>
      </c>
      <c r="D41" s="56"/>
      <c r="E41" s="100">
        <v>907</v>
      </c>
      <c r="F41" s="97">
        <v>100</v>
      </c>
      <c r="G41" s="67"/>
      <c r="H41" s="68">
        <f>F41*E41</f>
        <v>90700</v>
      </c>
    </row>
    <row r="42" spans="1:12" ht="17.399999999999999" x14ac:dyDescent="0.3">
      <c r="A42" s="94"/>
      <c r="B42" s="98"/>
      <c r="C42" s="55" t="s">
        <v>61</v>
      </c>
      <c r="D42" s="56"/>
      <c r="E42" s="100">
        <v>365</v>
      </c>
      <c r="F42" s="97">
        <v>250</v>
      </c>
      <c r="G42" s="67"/>
      <c r="H42" s="68">
        <f>F42*E42</f>
        <v>91250</v>
      </c>
    </row>
    <row r="43" spans="1:12" ht="17.399999999999999" x14ac:dyDescent="0.3">
      <c r="A43" s="94"/>
      <c r="B43" s="98"/>
      <c r="C43" s="55" t="s">
        <v>62</v>
      </c>
      <c r="D43" s="56"/>
      <c r="E43" s="100">
        <v>91</v>
      </c>
      <c r="F43" s="97">
        <v>500</v>
      </c>
      <c r="G43" s="67"/>
      <c r="H43" s="68">
        <f>F43*E43</f>
        <v>45500</v>
      </c>
    </row>
    <row r="44" spans="1:12" ht="17.399999999999999" x14ac:dyDescent="0.3">
      <c r="A44" s="101"/>
      <c r="B44" s="89"/>
      <c r="C44" s="89"/>
      <c r="D44" s="102"/>
      <c r="E44" s="96"/>
      <c r="F44" s="43"/>
      <c r="G44" s="67"/>
      <c r="H44" s="68"/>
    </row>
    <row r="45" spans="1:12" ht="17.399999999999999" x14ac:dyDescent="0.3">
      <c r="A45" s="103" t="s">
        <v>2</v>
      </c>
      <c r="B45" s="33"/>
      <c r="C45" s="104"/>
      <c r="D45" s="104"/>
      <c r="E45" s="105"/>
      <c r="F45" s="97"/>
      <c r="G45" s="67"/>
      <c r="H45" s="68"/>
    </row>
    <row r="46" spans="1:12" ht="18" thickBot="1" x14ac:dyDescent="0.35">
      <c r="A46" s="69"/>
      <c r="B46" s="106" t="s">
        <v>29</v>
      </c>
      <c r="C46" s="107" t="s">
        <v>40</v>
      </c>
      <c r="D46" s="108"/>
      <c r="E46" s="109"/>
      <c r="F46" s="110"/>
      <c r="G46" s="111"/>
      <c r="H46" s="112"/>
    </row>
    <row r="47" spans="1:12" ht="18" thickBot="1" x14ac:dyDescent="0.35">
      <c r="A47" s="73"/>
      <c r="B47" s="74"/>
      <c r="C47" s="75"/>
      <c r="D47" s="76"/>
      <c r="E47" s="77"/>
      <c r="F47" s="113" t="s">
        <v>11</v>
      </c>
      <c r="G47" s="78">
        <f>SUM(G29:G46)</f>
        <v>1040748</v>
      </c>
      <c r="H47" s="79">
        <f>SUM(H29:H46)</f>
        <v>302343</v>
      </c>
    </row>
    <row r="48" spans="1:12" ht="17.399999999999999" x14ac:dyDescent="0.3">
      <c r="A48" s="114"/>
      <c r="B48" s="115"/>
      <c r="C48" s="116" t="s">
        <v>36</v>
      </c>
      <c r="D48" s="117">
        <v>-2062746</v>
      </c>
      <c r="E48" s="146" t="s">
        <v>12</v>
      </c>
      <c r="F48" s="147"/>
      <c r="G48" s="67">
        <f>G26+G47</f>
        <v>1232248</v>
      </c>
      <c r="H48" s="68">
        <f>H26+H47</f>
        <v>394193</v>
      </c>
      <c r="I48" s="7">
        <f>G48+H48</f>
        <v>1626441</v>
      </c>
    </row>
    <row r="49" spans="1:8" s="14" customFormat="1" ht="18" thickBot="1" x14ac:dyDescent="0.35">
      <c r="A49" s="114"/>
      <c r="B49" s="115"/>
      <c r="C49" s="118" t="s">
        <v>35</v>
      </c>
      <c r="D49" s="119">
        <v>-776082</v>
      </c>
      <c r="E49" s="120"/>
      <c r="F49" s="121" t="s">
        <v>10</v>
      </c>
      <c r="G49" s="122">
        <f>D48</f>
        <v>-2062746</v>
      </c>
      <c r="H49" s="123">
        <f>D49</f>
        <v>-776082</v>
      </c>
    </row>
    <row r="50" spans="1:8" s="14" customFormat="1" ht="18" thickBot="1" x14ac:dyDescent="0.35">
      <c r="A50" s="114"/>
      <c r="B50" s="115"/>
      <c r="C50" s="124"/>
      <c r="D50" s="154" t="s">
        <v>13</v>
      </c>
      <c r="E50" s="155"/>
      <c r="F50" s="156"/>
      <c r="G50" s="125">
        <f>G49+G48</f>
        <v>-830498</v>
      </c>
      <c r="H50" s="126">
        <f>H49+H48</f>
        <v>-381889</v>
      </c>
    </row>
    <row r="51" spans="1:8" ht="17.399999999999999" x14ac:dyDescent="0.3">
      <c r="A51" s="127" t="s">
        <v>37</v>
      </c>
      <c r="B51" s="128"/>
      <c r="C51" s="129"/>
      <c r="D51" s="117"/>
      <c r="E51" s="13"/>
      <c r="F51" s="15"/>
      <c r="G51" s="16"/>
      <c r="H51" s="7"/>
    </row>
    <row r="52" spans="1:8" ht="17.399999999999999" x14ac:dyDescent="0.3">
      <c r="A52" s="114" t="s">
        <v>9</v>
      </c>
      <c r="B52" s="128"/>
      <c r="C52" s="129"/>
      <c r="D52" s="117"/>
      <c r="E52" s="17"/>
      <c r="F52" s="18"/>
      <c r="G52" s="19"/>
    </row>
    <row r="53" spans="1:8" ht="17.399999999999999" x14ac:dyDescent="0.3">
      <c r="A53" s="130" t="s">
        <v>38</v>
      </c>
      <c r="B53" s="114"/>
      <c r="C53" s="114"/>
      <c r="D53" s="114"/>
      <c r="E53" s="25"/>
      <c r="F53" s="25"/>
      <c r="G53" s="22"/>
      <c r="H53" s="20"/>
    </row>
    <row r="54" spans="1:8" ht="17.399999999999999" x14ac:dyDescent="0.3">
      <c r="A54" s="130" t="s">
        <v>41</v>
      </c>
      <c r="B54" s="114"/>
      <c r="C54" s="114"/>
      <c r="D54" s="114"/>
      <c r="E54" s="25"/>
      <c r="F54" s="25"/>
      <c r="G54" s="22"/>
      <c r="H54" s="20"/>
    </row>
    <row r="55" spans="1:8" ht="33" customHeight="1" x14ac:dyDescent="0.3">
      <c r="A55" s="143" t="s">
        <v>30</v>
      </c>
      <c r="B55" s="144"/>
      <c r="C55" s="144"/>
      <c r="D55" s="145"/>
      <c r="E55" s="21"/>
      <c r="F55" s="21"/>
      <c r="G55" s="22"/>
      <c r="H55" s="20"/>
    </row>
    <row r="56" spans="1:8" ht="17.399999999999999" x14ac:dyDescent="0.3">
      <c r="A56" s="114" t="s">
        <v>19</v>
      </c>
      <c r="B56" s="114"/>
      <c r="C56" s="131"/>
      <c r="D56" s="131"/>
      <c r="E56" s="23"/>
      <c r="F56" s="24"/>
      <c r="G56" s="22"/>
      <c r="H56" s="20"/>
    </row>
    <row r="57" spans="1:8" ht="17.399999999999999" x14ac:dyDescent="0.3">
      <c r="A57" s="127" t="s">
        <v>20</v>
      </c>
      <c r="B57" s="114"/>
      <c r="C57" s="114"/>
      <c r="D57" s="114"/>
      <c r="E57" s="20"/>
      <c r="F57" s="24"/>
      <c r="G57" s="22"/>
      <c r="H57" s="20"/>
    </row>
    <row r="58" spans="1:8" ht="17.399999999999999" x14ac:dyDescent="0.3">
      <c r="A58" s="130" t="s">
        <v>53</v>
      </c>
      <c r="B58" s="114"/>
      <c r="C58" s="114"/>
      <c r="D58" s="114"/>
      <c r="E58" s="20"/>
      <c r="F58" s="24"/>
      <c r="G58" s="22"/>
      <c r="H58" s="20"/>
    </row>
    <row r="59" spans="1:8" ht="17.399999999999999" x14ac:dyDescent="0.3">
      <c r="A59" s="130" t="s">
        <v>51</v>
      </c>
      <c r="B59" s="114"/>
      <c r="C59" s="114"/>
      <c r="D59" s="114"/>
      <c r="E59" s="5"/>
      <c r="F59" s="6"/>
      <c r="G59" s="10"/>
    </row>
    <row r="60" spans="1:8" ht="15.75" customHeight="1" x14ac:dyDescent="0.3">
      <c r="B60" s="12"/>
      <c r="C60" s="12"/>
      <c r="D60" s="12"/>
      <c r="E60" s="5"/>
      <c r="F60" s="6"/>
      <c r="G60" s="11"/>
    </row>
    <row r="61" spans="1:8" x14ac:dyDescent="0.3">
      <c r="B61" s="12"/>
      <c r="C61" s="12"/>
      <c r="D61" s="12"/>
      <c r="E61" s="5"/>
      <c r="F61" s="6"/>
      <c r="G61" s="5"/>
    </row>
    <row r="63" spans="1:8" x14ac:dyDescent="0.3">
      <c r="B63" s="12"/>
      <c r="H63" s="3"/>
    </row>
    <row r="64" spans="1:8" x14ac:dyDescent="0.3">
      <c r="B64" s="12"/>
      <c r="H64" s="4"/>
    </row>
    <row r="65" spans="2:8" x14ac:dyDescent="0.3">
      <c r="B65" s="12"/>
      <c r="H65" s="4"/>
    </row>
    <row r="66" spans="2:8" x14ac:dyDescent="0.3">
      <c r="B66" s="12"/>
      <c r="H66" s="4"/>
    </row>
    <row r="67" spans="2:8" x14ac:dyDescent="0.3">
      <c r="B67" s="12"/>
      <c r="H67" s="4"/>
    </row>
    <row r="68" spans="2:8" x14ac:dyDescent="0.3">
      <c r="B68" s="12"/>
      <c r="H68" s="4"/>
    </row>
    <row r="69" spans="2:8" x14ac:dyDescent="0.3">
      <c r="B69" s="12"/>
      <c r="H69" s="4"/>
    </row>
    <row r="70" spans="2:8" x14ac:dyDescent="0.3">
      <c r="H70" s="4"/>
    </row>
  </sheetData>
  <mergeCells count="6">
    <mergeCell ref="A5:B5"/>
    <mergeCell ref="A55:D55"/>
    <mergeCell ref="E48:F48"/>
    <mergeCell ref="A4:H4"/>
    <mergeCell ref="A2:H2"/>
    <mergeCell ref="D50:F50"/>
  </mergeCells>
  <phoneticPr fontId="5" type="noConversion"/>
  <pageMargins left="0.98" right="0.5" top="0.45" bottom="0.51" header="0.32" footer="0.28000000000000003"/>
  <pageSetup paperSize="3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Stakeholder</vt:lpstr>
      <vt:lpstr>Stakeholder!Print_Area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Groner</dc:creator>
  <cp:lastModifiedBy>Vander Veen, Josh</cp:lastModifiedBy>
  <cp:lastPrinted>2024-01-30T21:30:53Z</cp:lastPrinted>
  <dcterms:created xsi:type="dcterms:W3CDTF">2009-11-03T21:26:35Z</dcterms:created>
  <dcterms:modified xsi:type="dcterms:W3CDTF">2024-02-05T15:31:47Z</dcterms:modified>
</cp:coreProperties>
</file>