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UN\Direct Services\Consulting\Missouri_TRM\TRM Measures\Measures - Appliances\LIMs\Res Refrigerator\Reference Documents\"/>
    </mc:Choice>
  </mc:AlternateContent>
  <bookViews>
    <workbookView xWindow="0" yWindow="0" windowWidth="23040" windowHeight="8715"/>
  </bookViews>
  <sheets>
    <sheet name="Sheet1" sheetId="1" r:id="rId1"/>
  </sheets>
  <definedNames>
    <definedName name="_ftn1" localSheetId="0">Sheet1!$A$26</definedName>
    <definedName name="_ftnref1" localSheetId="0">Sheet1!$B$18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J31" i="1"/>
  <c r="I31" i="1"/>
  <c r="J30" i="1"/>
  <c r="I30" i="1"/>
  <c r="J29" i="1"/>
  <c r="I29" i="1"/>
  <c r="H29" i="1"/>
  <c r="H32" i="1"/>
  <c r="H31" i="1"/>
  <c r="H30" i="1"/>
  <c r="D32" i="1"/>
  <c r="C32" i="1"/>
  <c r="B32" i="1"/>
  <c r="D31" i="1"/>
  <c r="C31" i="1"/>
  <c r="B31" i="1"/>
  <c r="D30" i="1"/>
  <c r="C30" i="1"/>
  <c r="B30" i="1"/>
  <c r="D29" i="1"/>
  <c r="C29" i="1"/>
  <c r="B29" i="1"/>
  <c r="P1" i="1"/>
  <c r="G12" i="1"/>
  <c r="M1" i="1" l="1"/>
  <c r="M5" i="1"/>
  <c r="C20" i="1"/>
  <c r="D20" i="1"/>
  <c r="E20" i="1"/>
  <c r="F39" i="1"/>
  <c r="B46" i="1" s="1"/>
  <c r="B56" i="1" s="1"/>
  <c r="D48" i="1"/>
  <c r="D58" i="1" s="1"/>
  <c r="H12" i="1" l="1"/>
  <c r="H14" i="1"/>
  <c r="K14" i="1" s="1"/>
  <c r="I12" i="1"/>
  <c r="G13" i="1"/>
  <c r="J13" i="1" s="1"/>
  <c r="I14" i="1"/>
  <c r="L14" i="1" s="1"/>
  <c r="G15" i="1"/>
  <c r="J15" i="1" s="1"/>
  <c r="H13" i="1"/>
  <c r="K13" i="1" s="1"/>
  <c r="G14" i="1"/>
  <c r="J14" i="1" s="1"/>
  <c r="I15" i="1"/>
  <c r="L15" i="1" s="1"/>
  <c r="H15" i="1"/>
  <c r="K15" i="1" s="1"/>
  <c r="I13" i="1"/>
  <c r="L13" i="1" s="1"/>
  <c r="C48" i="1"/>
  <c r="C58" i="1" s="1"/>
  <c r="C47" i="1"/>
  <c r="C57" i="1" s="1"/>
  <c r="H46" i="1"/>
  <c r="H56" i="1" s="1"/>
  <c r="D49" i="1"/>
  <c r="D59" i="1" s="1"/>
  <c r="B47" i="1"/>
  <c r="B57" i="1" s="1"/>
  <c r="D46" i="1"/>
  <c r="D56" i="1" s="1"/>
  <c r="C49" i="1"/>
  <c r="C59" i="1" s="1"/>
  <c r="B48" i="1"/>
  <c r="B58" i="1" s="1"/>
  <c r="J46" i="1"/>
  <c r="J56" i="1" s="1"/>
  <c r="C46" i="1"/>
  <c r="C56" i="1" s="1"/>
  <c r="B49" i="1"/>
  <c r="B59" i="1" s="1"/>
  <c r="D47" i="1"/>
  <c r="D57" i="1" s="1"/>
  <c r="I46" i="1"/>
  <c r="I56" i="1" s="1"/>
  <c r="F20" i="1" l="1"/>
  <c r="J12" i="1"/>
  <c r="I20" i="1" s="1"/>
  <c r="L12" i="1"/>
  <c r="K20" i="1" s="1"/>
  <c r="H20" i="1"/>
  <c r="K12" i="1"/>
  <c r="J20" i="1" s="1"/>
  <c r="G20" i="1"/>
</calcChain>
</file>

<file path=xl/sharedStrings.xml><?xml version="1.0" encoding="utf-8"?>
<sst xmlns="http://schemas.openxmlformats.org/spreadsheetml/2006/main" count="114" uniqueCount="37">
  <si>
    <t>Bottom Freezer w/ TTD (PC 5A)</t>
  </si>
  <si>
    <t>Bottom Freezer (PC 5)</t>
  </si>
  <si>
    <t>Side-by-Side w/ TTD (PC 7)</t>
  </si>
  <si>
    <t>Top Freezer (PC 3)</t>
  </si>
  <si>
    <t>CEE Tier 3</t>
  </si>
  <si>
    <t>CEE Tier 2</t>
  </si>
  <si>
    <t>Energy Star/ CEE Tier 1</t>
  </si>
  <si>
    <r>
      <t>D</t>
    </r>
    <r>
      <rPr>
        <b/>
        <sz val="10"/>
        <color rgb="FFFFFFFF"/>
        <rFont val="Calibri"/>
        <family val="2"/>
      </rPr>
      <t>PeakTherms</t>
    </r>
  </si>
  <si>
    <t>Market Weight</t>
  </si>
  <si>
    <t>Product Class</t>
  </si>
  <si>
    <t>HDD65</t>
  </si>
  <si>
    <r>
      <t>D</t>
    </r>
    <r>
      <rPr>
        <b/>
        <sz val="10"/>
        <color rgb="FFFFFFFF"/>
        <rFont val="Calibri"/>
        <family val="2"/>
      </rPr>
      <t>Therms</t>
    </r>
  </si>
  <si>
    <t>%gas</t>
  </si>
  <si>
    <t>nHeat</t>
  </si>
  <si>
    <t>WHFheat</t>
  </si>
  <si>
    <t>HF</t>
  </si>
  <si>
    <r>
      <t>D</t>
    </r>
    <r>
      <rPr>
        <b/>
        <sz val="10"/>
        <color rgb="FFFFFFFF"/>
        <rFont val="Calibri"/>
        <family val="2"/>
      </rPr>
      <t>kW</t>
    </r>
  </si>
  <si>
    <t>CF</t>
  </si>
  <si>
    <r>
      <t xml:space="preserve">Total </t>
    </r>
    <r>
      <rPr>
        <b/>
        <sz val="10"/>
        <color rgb="FFFFFFFF"/>
        <rFont val="Symbol"/>
        <family val="1"/>
        <charset val="2"/>
      </rPr>
      <t>D</t>
    </r>
    <r>
      <rPr>
        <b/>
        <sz val="10"/>
        <color rgb="FFFFFFFF"/>
        <rFont val="Calibri"/>
        <family val="2"/>
      </rPr>
      <t>kWh</t>
    </r>
  </si>
  <si>
    <r>
      <t>D</t>
    </r>
    <r>
      <rPr>
        <b/>
        <sz val="10"/>
        <color rgb="FFFFFFFF"/>
        <rFont val="Calibri"/>
        <family val="2"/>
      </rPr>
      <t>kWh</t>
    </r>
    <r>
      <rPr>
        <b/>
        <vertAlign val="subscript"/>
        <sz val="10"/>
        <color rgb="FFFFFFFF"/>
        <rFont val="Calibri"/>
        <family val="2"/>
      </rPr>
      <t>WasteHeat</t>
    </r>
  </si>
  <si>
    <r>
      <t xml:space="preserve">Unit </t>
    </r>
    <r>
      <rPr>
        <b/>
        <sz val="10"/>
        <color rgb="FFFFFFFF"/>
        <rFont val="Symbol"/>
        <family val="1"/>
        <charset val="2"/>
      </rPr>
      <t>D</t>
    </r>
    <r>
      <rPr>
        <b/>
        <sz val="10"/>
        <color rgb="FFFFFFFF"/>
        <rFont val="Calibri"/>
        <family val="2"/>
      </rPr>
      <t>kWh</t>
    </r>
  </si>
  <si>
    <t>9.25AV + 475.4</t>
  </si>
  <si>
    <t>8.85AV + 317.0</t>
  </si>
  <si>
    <t>8.54AV + 432.8</t>
  </si>
  <si>
    <t>8.40AV + 385.4</t>
  </si>
  <si>
    <t>ENERGY STAR / CEE Tier 1</t>
  </si>
  <si>
    <r>
      <t>kWh</t>
    </r>
    <r>
      <rPr>
        <b/>
        <vertAlign val="subscript"/>
        <sz val="10"/>
        <color rgb="FFFFFFFF"/>
        <rFont val="Calibri"/>
        <family val="2"/>
      </rPr>
      <t>base</t>
    </r>
  </si>
  <si>
    <t>Baseline Usage</t>
  </si>
  <si>
    <t>Algorithm from Federal Standard</t>
  </si>
  <si>
    <t>%cool</t>
  </si>
  <si>
    <t>nCool</t>
  </si>
  <si>
    <t>WHFeCool</t>
  </si>
  <si>
    <t>coolF</t>
  </si>
  <si>
    <t>%elec</t>
  </si>
  <si>
    <t>nHeatElec</t>
  </si>
  <si>
    <t>factor</t>
  </si>
  <si>
    <t>WHFeHeat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</si>
</sst>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"/>
    <numFmt numFmtId="175" formatCode="0.0000000"/>
  </numFmts>
  <fonts count="8" x14ac:knownFonts="1"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rgb="FFFFFFFF"/>
      <name val="Calibri"/>
      <family val="2"/>
    </font>
    <font>
      <b/>
      <sz val="10"/>
      <color rgb="FFFFFFFF"/>
      <name val="Symbol"/>
      <family val="1"/>
      <charset val="2"/>
    </font>
    <font>
      <b/>
      <vertAlign val="subscript"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1" applyAlignment="1">
      <alignment horizontal="justify" vertical="center"/>
    </xf>
    <xf numFmtId="9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4" xfId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175" fontId="4" fillId="0" borderId="9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155202</xdr:rowOff>
    </xdr:from>
    <xdr:to>
      <xdr:col>5</xdr:col>
      <xdr:colOff>466725</xdr:colOff>
      <xdr:row>1</xdr:row>
      <xdr:rowOff>145677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5202"/>
          <a:ext cx="3625663" cy="147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35</xdr:row>
      <xdr:rowOff>9525</xdr:rowOff>
    </xdr:from>
    <xdr:to>
      <xdr:col>4</xdr:col>
      <xdr:colOff>476250</xdr:colOff>
      <xdr:row>36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676900"/>
          <a:ext cx="26860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zoomScale="85" zoomScaleNormal="85" workbookViewId="0"/>
  </sheetViews>
  <sheetFormatPr defaultRowHeight="12.75" x14ac:dyDescent="0.2"/>
  <cols>
    <col min="2" max="2" width="12" bestFit="1" customWidth="1"/>
    <col min="7" max="8" width="12" bestFit="1" customWidth="1"/>
    <col min="12" max="12" width="10.140625" bestFit="1" customWidth="1"/>
  </cols>
  <sheetData>
    <row r="1" spans="1:16" x14ac:dyDescent="0.2">
      <c r="I1" s="9" t="s">
        <v>15</v>
      </c>
      <c r="J1">
        <v>0.69</v>
      </c>
      <c r="L1" s="9" t="s">
        <v>36</v>
      </c>
      <c r="M1">
        <f>-(J1/J2)*J3</f>
        <v>-0.18867187499999999</v>
      </c>
      <c r="O1" s="9" t="s">
        <v>35</v>
      </c>
      <c r="P1">
        <f>M1+M5</f>
        <v>-1.6421874999999975E-2</v>
      </c>
    </row>
    <row r="2" spans="1:16" x14ac:dyDescent="0.2">
      <c r="I2" s="9" t="s">
        <v>34</v>
      </c>
      <c r="J2">
        <v>1.28</v>
      </c>
    </row>
    <row r="3" spans="1:16" x14ac:dyDescent="0.2">
      <c r="I3" s="9" t="s">
        <v>33</v>
      </c>
      <c r="J3">
        <v>0.35</v>
      </c>
    </row>
    <row r="5" spans="1:16" x14ac:dyDescent="0.2">
      <c r="I5" s="9" t="s">
        <v>32</v>
      </c>
      <c r="J5">
        <v>0.53</v>
      </c>
      <c r="L5" s="9" t="s">
        <v>31</v>
      </c>
      <c r="M5">
        <f>(J5/J6)*J7</f>
        <v>0.17225000000000001</v>
      </c>
    </row>
    <row r="6" spans="1:16" x14ac:dyDescent="0.2">
      <c r="I6" s="9" t="s">
        <v>30</v>
      </c>
      <c r="J6">
        <v>2.8</v>
      </c>
    </row>
    <row r="7" spans="1:16" x14ac:dyDescent="0.2">
      <c r="I7" s="9" t="s">
        <v>29</v>
      </c>
      <c r="J7">
        <v>0.91</v>
      </c>
    </row>
    <row r="9" spans="1:16" ht="13.5" thickBot="1" x14ac:dyDescent="0.25"/>
    <row r="10" spans="1:16" ht="26.25" thickBot="1" x14ac:dyDescent="0.25">
      <c r="A10" s="24" t="s">
        <v>9</v>
      </c>
      <c r="B10" s="24" t="s">
        <v>28</v>
      </c>
      <c r="C10" s="14" t="s">
        <v>27</v>
      </c>
      <c r="D10" s="29" t="s">
        <v>20</v>
      </c>
      <c r="E10" s="30"/>
      <c r="F10" s="31"/>
      <c r="G10" s="21" t="s">
        <v>19</v>
      </c>
      <c r="H10" s="22"/>
      <c r="I10" s="23"/>
      <c r="J10" s="29" t="s">
        <v>18</v>
      </c>
      <c r="K10" s="30"/>
      <c r="L10" s="31"/>
    </row>
    <row r="11" spans="1:16" ht="39" thickBot="1" x14ac:dyDescent="0.25">
      <c r="A11" s="25"/>
      <c r="B11" s="25"/>
      <c r="C11" s="6" t="s">
        <v>26</v>
      </c>
      <c r="D11" s="6" t="s">
        <v>25</v>
      </c>
      <c r="E11" s="6" t="s">
        <v>5</v>
      </c>
      <c r="F11" s="6" t="s">
        <v>4</v>
      </c>
      <c r="G11" s="6" t="s">
        <v>25</v>
      </c>
      <c r="H11" s="6" t="s">
        <v>5</v>
      </c>
      <c r="I11" s="6" t="s">
        <v>4</v>
      </c>
      <c r="J11" s="6" t="s">
        <v>25</v>
      </c>
      <c r="K11" s="6" t="s">
        <v>5</v>
      </c>
      <c r="L11" s="6" t="s">
        <v>4</v>
      </c>
    </row>
    <row r="12" spans="1:16" ht="39" thickBot="1" x14ac:dyDescent="0.25">
      <c r="A12" s="3" t="s">
        <v>3</v>
      </c>
      <c r="B12" s="13" t="s">
        <v>24</v>
      </c>
      <c r="C12" s="13">
        <v>574</v>
      </c>
      <c r="D12" s="13">
        <v>57.4</v>
      </c>
      <c r="E12" s="13">
        <v>86.1</v>
      </c>
      <c r="F12" s="13">
        <v>114.8</v>
      </c>
      <c r="G12" s="12">
        <f>D12*$P$1</f>
        <v>-0.94261562499999851</v>
      </c>
      <c r="H12" s="12">
        <f t="shared" ref="G12:I15" si="0">E12*$P$1</f>
        <v>-1.4139234374999978</v>
      </c>
      <c r="I12" s="12">
        <f t="shared" si="0"/>
        <v>-1.885231249999997</v>
      </c>
      <c r="J12" s="12">
        <f t="shared" ref="J12:L15" si="1">D12+G12</f>
        <v>56.457384374999997</v>
      </c>
      <c r="K12" s="12">
        <f t="shared" si="1"/>
        <v>84.686076562499991</v>
      </c>
      <c r="L12" s="12">
        <f t="shared" si="1"/>
        <v>112.91476874999999</v>
      </c>
    </row>
    <row r="13" spans="1:16" ht="39" thickBot="1" x14ac:dyDescent="0.25">
      <c r="A13" s="3" t="s">
        <v>2</v>
      </c>
      <c r="B13" s="13" t="s">
        <v>23</v>
      </c>
      <c r="C13" s="13">
        <v>625</v>
      </c>
      <c r="D13" s="13">
        <v>62.5</v>
      </c>
      <c r="E13" s="13">
        <v>93.75</v>
      </c>
      <c r="F13" s="13">
        <v>125</v>
      </c>
      <c r="G13" s="12">
        <f t="shared" si="0"/>
        <v>-1.0263671874999984</v>
      </c>
      <c r="H13" s="12">
        <f t="shared" si="0"/>
        <v>-1.5395507812499976</v>
      </c>
      <c r="I13" s="12">
        <f t="shared" si="0"/>
        <v>-2.0527343749999969</v>
      </c>
      <c r="J13" s="12">
        <f t="shared" si="1"/>
        <v>61.4736328125</v>
      </c>
      <c r="K13" s="12">
        <f t="shared" si="1"/>
        <v>92.21044921875</v>
      </c>
      <c r="L13" s="12">
        <f t="shared" si="1"/>
        <v>122.947265625</v>
      </c>
    </row>
    <row r="14" spans="1:16" ht="39" thickBot="1" x14ac:dyDescent="0.25">
      <c r="A14" s="3" t="s">
        <v>1</v>
      </c>
      <c r="B14" s="13" t="s">
        <v>22</v>
      </c>
      <c r="C14" s="13">
        <v>516</v>
      </c>
      <c r="D14" s="13">
        <v>51.6</v>
      </c>
      <c r="E14" s="13">
        <v>77.400000000000006</v>
      </c>
      <c r="F14" s="13">
        <v>103.2</v>
      </c>
      <c r="G14" s="12">
        <f t="shared" si="0"/>
        <v>-0.84736874999999867</v>
      </c>
      <c r="H14" s="12">
        <f t="shared" si="0"/>
        <v>-1.2710531249999981</v>
      </c>
      <c r="I14" s="12">
        <f t="shared" si="0"/>
        <v>-1.6947374999999973</v>
      </c>
      <c r="J14" s="12">
        <f t="shared" si="1"/>
        <v>50.75263125</v>
      </c>
      <c r="K14" s="12">
        <f t="shared" si="1"/>
        <v>76.128946875000011</v>
      </c>
      <c r="L14" s="12">
        <f t="shared" si="1"/>
        <v>101.5052625</v>
      </c>
    </row>
    <row r="15" spans="1:16" ht="51.75" thickBot="1" x14ac:dyDescent="0.25">
      <c r="A15" s="3" t="s">
        <v>0</v>
      </c>
      <c r="B15" s="13" t="s">
        <v>21</v>
      </c>
      <c r="C15" s="13">
        <v>684</v>
      </c>
      <c r="D15" s="13">
        <v>68.400000000000006</v>
      </c>
      <c r="E15" s="13">
        <v>102.6</v>
      </c>
      <c r="F15" s="13">
        <v>136.80000000000001</v>
      </c>
      <c r="G15" s="12">
        <f t="shared" si="0"/>
        <v>-1.1232562499999983</v>
      </c>
      <c r="H15" s="12">
        <f t="shared" si="0"/>
        <v>-1.6848843749999973</v>
      </c>
      <c r="I15" s="12">
        <f t="shared" si="0"/>
        <v>-2.2465124999999966</v>
      </c>
      <c r="J15" s="12">
        <f t="shared" si="1"/>
        <v>67.276743750000009</v>
      </c>
      <c r="K15" s="12">
        <f t="shared" si="1"/>
        <v>100.915115625</v>
      </c>
      <c r="L15" s="12">
        <f t="shared" si="1"/>
        <v>134.55348750000002</v>
      </c>
    </row>
    <row r="17" spans="1:17" ht="13.5" thickBot="1" x14ac:dyDescent="0.25"/>
    <row r="18" spans="1:17" ht="14.25" customHeight="1" thickBot="1" x14ac:dyDescent="0.25">
      <c r="A18" s="24" t="s">
        <v>9</v>
      </c>
      <c r="B18" s="32"/>
      <c r="C18" s="29" t="s">
        <v>20</v>
      </c>
      <c r="D18" s="30"/>
      <c r="E18" s="31"/>
      <c r="F18" s="21" t="s">
        <v>19</v>
      </c>
      <c r="G18" s="22"/>
      <c r="H18" s="23"/>
      <c r="I18" s="29" t="s">
        <v>18</v>
      </c>
      <c r="J18" s="30"/>
      <c r="K18" s="31"/>
    </row>
    <row r="19" spans="1:17" ht="39" thickBot="1" x14ac:dyDescent="0.25">
      <c r="A19" s="25"/>
      <c r="B19" s="33"/>
      <c r="C19" s="6" t="s">
        <v>6</v>
      </c>
      <c r="D19" s="6" t="s">
        <v>5</v>
      </c>
      <c r="E19" s="6" t="s">
        <v>4</v>
      </c>
      <c r="F19" s="6" t="s">
        <v>6</v>
      </c>
      <c r="G19" s="6" t="s">
        <v>5</v>
      </c>
      <c r="H19" s="6" t="s">
        <v>4</v>
      </c>
      <c r="I19" s="6" t="s">
        <v>6</v>
      </c>
      <c r="J19" s="6" t="s">
        <v>5</v>
      </c>
      <c r="K19" s="6" t="s">
        <v>4</v>
      </c>
    </row>
    <row r="20" spans="1:17" ht="39" thickBot="1" x14ac:dyDescent="0.25">
      <c r="A20" s="3" t="s">
        <v>3</v>
      </c>
      <c r="B20" s="2">
        <v>0.52</v>
      </c>
      <c r="C20" s="26">
        <f t="shared" ref="C20:K20" si="2">SUM($B$20*D12,$B$21*D13,$B$22*D14,$B$23*D15)</f>
        <v>59.198</v>
      </c>
      <c r="D20" s="26">
        <f t="shared" si="2"/>
        <v>88.796999999999983</v>
      </c>
      <c r="E20" s="26">
        <f t="shared" si="2"/>
        <v>118.396</v>
      </c>
      <c r="F20" s="26">
        <f t="shared" si="2"/>
        <v>-0.97214215624999845</v>
      </c>
      <c r="G20" s="26">
        <f t="shared" si="2"/>
        <v>-1.4582132343749976</v>
      </c>
      <c r="H20" s="26">
        <f t="shared" si="2"/>
        <v>-1.9442843124999969</v>
      </c>
      <c r="I20" s="26">
        <f t="shared" si="2"/>
        <v>58.225857843750006</v>
      </c>
      <c r="J20" s="26">
        <f t="shared" si="2"/>
        <v>87.338786765624988</v>
      </c>
      <c r="K20" s="26">
        <f t="shared" si="2"/>
        <v>116.45171568750001</v>
      </c>
      <c r="Q20" s="9"/>
    </row>
    <row r="21" spans="1:17" ht="39" thickBot="1" x14ac:dyDescent="0.25">
      <c r="A21" s="3" t="s">
        <v>2</v>
      </c>
      <c r="B21" s="2">
        <v>0.22</v>
      </c>
      <c r="C21" s="27"/>
      <c r="D21" s="27"/>
      <c r="E21" s="27"/>
      <c r="F21" s="27"/>
      <c r="G21" s="27"/>
      <c r="H21" s="27"/>
      <c r="I21" s="27"/>
      <c r="J21" s="27"/>
      <c r="K21" s="27"/>
      <c r="P21" s="9"/>
      <c r="Q21" s="9"/>
    </row>
    <row r="22" spans="1:17" ht="39" thickBot="1" x14ac:dyDescent="0.25">
      <c r="A22" s="3" t="s">
        <v>1</v>
      </c>
      <c r="B22" s="2">
        <v>0.13</v>
      </c>
      <c r="C22" s="27"/>
      <c r="D22" s="27"/>
      <c r="E22" s="27"/>
      <c r="F22" s="27"/>
      <c r="G22" s="27"/>
      <c r="H22" s="27"/>
      <c r="I22" s="27"/>
      <c r="J22" s="27"/>
      <c r="K22" s="27"/>
      <c r="Q22" s="9"/>
    </row>
    <row r="23" spans="1:17" ht="51.75" thickBot="1" x14ac:dyDescent="0.25">
      <c r="A23" s="3" t="s">
        <v>0</v>
      </c>
      <c r="B23" s="2">
        <v>0.13</v>
      </c>
      <c r="C23" s="28"/>
      <c r="D23" s="28"/>
      <c r="E23" s="28"/>
      <c r="F23" s="28"/>
      <c r="G23" s="28"/>
      <c r="H23" s="28"/>
      <c r="I23" s="28"/>
      <c r="J23" s="28"/>
      <c r="K23" s="28"/>
    </row>
    <row r="26" spans="1:17" ht="13.5" thickBot="1" x14ac:dyDescent="0.25">
      <c r="A26" s="1"/>
    </row>
    <row r="27" spans="1:17" ht="13.5" thickBot="1" x14ac:dyDescent="0.25">
      <c r="A27" s="24" t="s">
        <v>9</v>
      </c>
      <c r="B27" s="21" t="s">
        <v>16</v>
      </c>
      <c r="C27" s="22"/>
      <c r="D27" s="23"/>
      <c r="F27" s="24" t="s">
        <v>9</v>
      </c>
      <c r="G27" s="24" t="s">
        <v>8</v>
      </c>
      <c r="H27" s="21" t="s">
        <v>16</v>
      </c>
      <c r="I27" s="22"/>
      <c r="J27" s="23"/>
      <c r="K27" s="10"/>
      <c r="L27" s="24" t="s">
        <v>17</v>
      </c>
    </row>
    <row r="28" spans="1:17" ht="39" customHeight="1" thickBot="1" x14ac:dyDescent="0.25">
      <c r="A28" s="25"/>
      <c r="B28" s="6" t="s">
        <v>6</v>
      </c>
      <c r="C28" s="6" t="s">
        <v>5</v>
      </c>
      <c r="D28" s="6" t="s">
        <v>4</v>
      </c>
      <c r="F28" s="25"/>
      <c r="G28" s="25"/>
      <c r="H28" s="11" t="s">
        <v>6</v>
      </c>
      <c r="I28" s="6" t="s">
        <v>5</v>
      </c>
      <c r="J28" s="6" t="s">
        <v>4</v>
      </c>
      <c r="K28" s="10"/>
      <c r="L28" s="25" t="s">
        <v>17</v>
      </c>
    </row>
    <row r="29" spans="1:17" ht="39" thickBot="1" x14ac:dyDescent="0.25">
      <c r="A29" s="5" t="s">
        <v>3</v>
      </c>
      <c r="B29" s="4">
        <f>D12*(1+$M$5)*$L$29</f>
        <v>8.6481011398949984E-3</v>
      </c>
      <c r="C29" s="4">
        <f>E12*(1+$M$5)*$L$29</f>
        <v>1.2972151709842498E-2</v>
      </c>
      <c r="D29" s="4">
        <f>F12*(1+$M$5)*$L$29</f>
        <v>1.7296202279789997E-2</v>
      </c>
      <c r="F29" s="3" t="s">
        <v>3</v>
      </c>
      <c r="G29" s="2">
        <v>0.52</v>
      </c>
      <c r="H29" s="15">
        <f>C20*(1+$M$5)*$L$29</f>
        <v>8.9189946215941507E-3</v>
      </c>
      <c r="I29" s="15">
        <f>D20*(1+$M$5)*$L$29</f>
        <v>1.3378491932391221E-2</v>
      </c>
      <c r="J29" s="15">
        <f>E20*(1+$M$5)*$L$29</f>
        <v>1.7837989243188301E-2</v>
      </c>
      <c r="K29" s="10"/>
      <c r="L29" s="34">
        <v>1.2852529999999999E-4</v>
      </c>
    </row>
    <row r="30" spans="1:17" ht="39" thickBot="1" x14ac:dyDescent="0.25">
      <c r="A30" s="5" t="s">
        <v>2</v>
      </c>
      <c r="B30" s="4">
        <f>D13*(1+$M$5)*$L$29</f>
        <v>9.4164864328124993E-3</v>
      </c>
      <c r="C30" s="4">
        <f>E13*(1+$M$5)*$L$29</f>
        <v>1.4124729649218749E-2</v>
      </c>
      <c r="D30" s="4">
        <f>F13*(1+$M$5)*$L$29</f>
        <v>1.8832972865624999E-2</v>
      </c>
      <c r="F30" s="3" t="s">
        <v>2</v>
      </c>
      <c r="G30" s="2">
        <v>0.22</v>
      </c>
      <c r="H30" s="16">
        <f>J13*(1+$M$5)*$L$29</f>
        <v>9.261850069673656E-3</v>
      </c>
      <c r="I30" s="16">
        <f>K13*(1+$M$5)*$L$29</f>
        <v>1.3892775104510485E-2</v>
      </c>
      <c r="J30" s="16">
        <f>L13*(1+$M$5)*$L$29</f>
        <v>1.8523700139347312E-2</v>
      </c>
      <c r="K30" s="10"/>
    </row>
    <row r="31" spans="1:17" ht="39" thickBot="1" x14ac:dyDescent="0.25">
      <c r="A31" s="5" t="s">
        <v>1</v>
      </c>
      <c r="B31" s="4">
        <f>D14*(1+$M$5)*$L$29</f>
        <v>7.7742511989299995E-3</v>
      </c>
      <c r="C31" s="4">
        <f>E14*(1+$M$5)*$L$29</f>
        <v>1.1661376798394999E-2</v>
      </c>
      <c r="D31" s="4">
        <f>F14*(1+$M$5)*$L$29</f>
        <v>1.5548502397859999E-2</v>
      </c>
      <c r="F31" s="3" t="s">
        <v>1</v>
      </c>
      <c r="G31" s="2">
        <v>0.13</v>
      </c>
      <c r="H31" s="16">
        <f>J14*(1+$M$5)*$L$29</f>
        <v>7.6465834175225705E-3</v>
      </c>
      <c r="I31" s="16">
        <f>K14*(1+$M$5)*$L$29</f>
        <v>1.1469875126283859E-2</v>
      </c>
      <c r="J31" s="16">
        <f>L14*(1+$M$5)*$L$29</f>
        <v>1.5293166835045141E-2</v>
      </c>
      <c r="K31" s="10"/>
    </row>
    <row r="32" spans="1:17" ht="51.75" thickBot="1" x14ac:dyDescent="0.25">
      <c r="A32" s="5" t="s">
        <v>0</v>
      </c>
      <c r="B32" s="4">
        <f>D15*(1+$M$5)*$L$29</f>
        <v>1.030540275207E-2</v>
      </c>
      <c r="C32" s="4">
        <f>E15*(1+$M$5)*$L$29</f>
        <v>1.5458104128104997E-2</v>
      </c>
      <c r="D32" s="4">
        <f>F15*(1+$M$5)*$L$29</f>
        <v>2.061080550414E-2</v>
      </c>
      <c r="F32" s="3" t="s">
        <v>0</v>
      </c>
      <c r="G32" s="2">
        <v>0.13</v>
      </c>
      <c r="H32" s="17">
        <f>J15*(1+$M$5)*$L$29</f>
        <v>1.0136168716250851E-2</v>
      </c>
      <c r="I32" s="17">
        <f>K15*(1+$M$5)*$L$29</f>
        <v>1.5204253074376273E-2</v>
      </c>
      <c r="J32" s="17">
        <f>L15*(1+$M$5)*$L$29</f>
        <v>2.0272337432501703E-2</v>
      </c>
      <c r="K32" s="10"/>
    </row>
    <row r="39" spans="1:10" x14ac:dyDescent="0.2">
      <c r="B39" s="9" t="s">
        <v>15</v>
      </c>
      <c r="C39">
        <v>0.69</v>
      </c>
      <c r="E39" s="9" t="s">
        <v>14</v>
      </c>
      <c r="F39">
        <f>-(C39/C40)*C41</f>
        <v>-0.60608108108108105</v>
      </c>
    </row>
    <row r="40" spans="1:10" x14ac:dyDescent="0.2">
      <c r="B40" s="9" t="s">
        <v>13</v>
      </c>
      <c r="C40">
        <v>0.74</v>
      </c>
    </row>
    <row r="41" spans="1:10" x14ac:dyDescent="0.2">
      <c r="B41" s="9" t="s">
        <v>12</v>
      </c>
      <c r="C41">
        <v>0.65</v>
      </c>
    </row>
    <row r="43" spans="1:10" ht="13.5" thickBot="1" x14ac:dyDescent="0.25"/>
    <row r="44" spans="1:10" ht="13.5" thickBot="1" x14ac:dyDescent="0.25">
      <c r="A44" s="24" t="s">
        <v>9</v>
      </c>
      <c r="B44" s="21" t="s">
        <v>11</v>
      </c>
      <c r="C44" s="22"/>
      <c r="D44" s="23"/>
      <c r="F44" s="24" t="s">
        <v>9</v>
      </c>
      <c r="G44" s="24" t="s">
        <v>8</v>
      </c>
      <c r="H44" s="21" t="s">
        <v>11</v>
      </c>
      <c r="I44" s="22"/>
      <c r="J44" s="23"/>
    </row>
    <row r="45" spans="1:10" ht="26.25" thickBot="1" x14ac:dyDescent="0.25">
      <c r="A45" s="25"/>
      <c r="B45" s="6" t="s">
        <v>6</v>
      </c>
      <c r="C45" s="6" t="s">
        <v>5</v>
      </c>
      <c r="D45" s="6" t="s">
        <v>4</v>
      </c>
      <c r="F45" s="25"/>
      <c r="G45" s="25"/>
      <c r="H45" s="6" t="s">
        <v>6</v>
      </c>
      <c r="I45" s="6" t="s">
        <v>5</v>
      </c>
      <c r="J45" s="6" t="s">
        <v>4</v>
      </c>
    </row>
    <row r="46" spans="1:10" ht="39" thickBot="1" x14ac:dyDescent="0.25">
      <c r="A46" s="5" t="s">
        <v>3</v>
      </c>
      <c r="B46" s="8">
        <f t="shared" ref="B46:D49" si="3">D12*$F$39*0.03412</f>
        <v>-1.1870025243243241</v>
      </c>
      <c r="C46" s="8">
        <f t="shared" si="3"/>
        <v>-1.7805037864864861</v>
      </c>
      <c r="D46" s="8">
        <f t="shared" si="3"/>
        <v>-2.3740050486486481</v>
      </c>
      <c r="F46" s="3" t="s">
        <v>3</v>
      </c>
      <c r="G46" s="2">
        <v>0.52</v>
      </c>
      <c r="H46" s="18">
        <f>C20*$F$39*0.03412</f>
        <v>-1.2241842410270267</v>
      </c>
      <c r="I46" s="18">
        <f>D20*$F$39*0.03412</f>
        <v>-1.83627636154054</v>
      </c>
      <c r="J46" s="18">
        <f>E20*$F$39*0.03412</f>
        <v>-2.4483684820540534</v>
      </c>
    </row>
    <row r="47" spans="1:10" ht="39" thickBot="1" x14ac:dyDescent="0.25">
      <c r="A47" s="5" t="s">
        <v>2</v>
      </c>
      <c r="B47" s="8">
        <f t="shared" si="3"/>
        <v>-1.2924679054054051</v>
      </c>
      <c r="C47" s="8">
        <f t="shared" si="3"/>
        <v>-1.9387018581081079</v>
      </c>
      <c r="D47" s="8">
        <f t="shared" si="3"/>
        <v>-2.5849358108108103</v>
      </c>
      <c r="F47" s="3" t="s">
        <v>2</v>
      </c>
      <c r="G47" s="2">
        <v>0.22</v>
      </c>
      <c r="H47" s="19"/>
      <c r="I47" s="19"/>
      <c r="J47" s="19"/>
    </row>
    <row r="48" spans="1:10" ht="39" thickBot="1" x14ac:dyDescent="0.25">
      <c r="A48" s="5" t="s">
        <v>1</v>
      </c>
      <c r="B48" s="8">
        <f t="shared" si="3"/>
        <v>-1.0670615027027026</v>
      </c>
      <c r="C48" s="8">
        <f t="shared" si="3"/>
        <v>-1.600592254054054</v>
      </c>
      <c r="D48" s="8">
        <f t="shared" si="3"/>
        <v>-2.1341230054054052</v>
      </c>
      <c r="F48" s="3" t="s">
        <v>1</v>
      </c>
      <c r="G48" s="2">
        <v>0.13</v>
      </c>
      <c r="H48" s="19"/>
      <c r="I48" s="19"/>
      <c r="J48" s="19"/>
    </row>
    <row r="49" spans="1:10" ht="51.75" thickBot="1" x14ac:dyDescent="0.25">
      <c r="A49" s="5" t="s">
        <v>0</v>
      </c>
      <c r="B49" s="8">
        <f t="shared" si="3"/>
        <v>-1.4144768756756756</v>
      </c>
      <c r="C49" s="8">
        <f t="shared" si="3"/>
        <v>-2.1217153135135129</v>
      </c>
      <c r="D49" s="8">
        <f t="shared" si="3"/>
        <v>-2.8289537513513512</v>
      </c>
      <c r="F49" s="3" t="s">
        <v>0</v>
      </c>
      <c r="G49" s="2">
        <v>0.13</v>
      </c>
      <c r="H49" s="20"/>
      <c r="I49" s="20"/>
      <c r="J49" s="20"/>
    </row>
    <row r="52" spans="1:10" x14ac:dyDescent="0.2">
      <c r="A52" s="7" t="s">
        <v>10</v>
      </c>
      <c r="B52">
        <v>252</v>
      </c>
      <c r="F52" s="1"/>
    </row>
    <row r="53" spans="1:10" ht="13.5" thickBot="1" x14ac:dyDescent="0.25"/>
    <row r="54" spans="1:10" ht="13.5" thickBot="1" x14ac:dyDescent="0.25">
      <c r="A54" s="24" t="s">
        <v>9</v>
      </c>
      <c r="B54" s="21" t="s">
        <v>7</v>
      </c>
      <c r="C54" s="22"/>
      <c r="D54" s="23"/>
      <c r="F54" s="24" t="s">
        <v>9</v>
      </c>
      <c r="G54" s="24" t="s">
        <v>8</v>
      </c>
      <c r="H54" s="21" t="s">
        <v>7</v>
      </c>
      <c r="I54" s="22"/>
      <c r="J54" s="23"/>
    </row>
    <row r="55" spans="1:10" ht="26.25" thickBot="1" x14ac:dyDescent="0.25">
      <c r="A55" s="25"/>
      <c r="B55" s="6" t="s">
        <v>6</v>
      </c>
      <c r="C55" s="6" t="s">
        <v>5</v>
      </c>
      <c r="D55" s="6" t="s">
        <v>4</v>
      </c>
      <c r="F55" s="25"/>
      <c r="G55" s="25"/>
      <c r="H55" s="6" t="s">
        <v>6</v>
      </c>
      <c r="I55" s="6" t="s">
        <v>5</v>
      </c>
      <c r="J55" s="6" t="s">
        <v>4</v>
      </c>
    </row>
    <row r="56" spans="1:10" ht="39" thickBot="1" x14ac:dyDescent="0.25">
      <c r="A56" s="5" t="s">
        <v>3</v>
      </c>
      <c r="B56" s="4">
        <f t="shared" ref="B56:D59" si="4">B46/252</f>
        <v>-4.7103274774774762E-3</v>
      </c>
      <c r="C56" s="4">
        <f t="shared" si="4"/>
        <v>-7.0654912162162143E-3</v>
      </c>
      <c r="D56" s="4">
        <f t="shared" si="4"/>
        <v>-9.4206549549549524E-3</v>
      </c>
      <c r="F56" s="3" t="s">
        <v>3</v>
      </c>
      <c r="G56" s="2">
        <v>0.52</v>
      </c>
      <c r="H56" s="15">
        <f>H46/252</f>
        <v>-4.8578739723294708E-3</v>
      </c>
      <c r="I56" s="15">
        <f>I46/252</f>
        <v>-7.2868109584942062E-3</v>
      </c>
      <c r="J56" s="15">
        <f>J46/252</f>
        <v>-9.7157479446589416E-3</v>
      </c>
    </row>
    <row r="57" spans="1:10" ht="39" thickBot="1" x14ac:dyDescent="0.25">
      <c r="A57" s="5" t="s">
        <v>2</v>
      </c>
      <c r="B57" s="4">
        <f t="shared" si="4"/>
        <v>-5.1288408944658937E-3</v>
      </c>
      <c r="C57" s="4">
        <f t="shared" si="4"/>
        <v>-7.6932613416988409E-3</v>
      </c>
      <c r="D57" s="4">
        <f t="shared" si="4"/>
        <v>-1.0257681788931787E-2</v>
      </c>
      <c r="F57" s="3" t="s">
        <v>2</v>
      </c>
      <c r="G57" s="2">
        <v>0.22</v>
      </c>
      <c r="H57" s="16"/>
      <c r="I57" s="16"/>
      <c r="J57" s="16"/>
    </row>
    <row r="58" spans="1:10" ht="39" thickBot="1" x14ac:dyDescent="0.25">
      <c r="A58" s="5" t="s">
        <v>1</v>
      </c>
      <c r="B58" s="4">
        <f t="shared" si="4"/>
        <v>-4.2343710424710421E-3</v>
      </c>
      <c r="C58" s="4">
        <f t="shared" si="4"/>
        <v>-6.3515565637065636E-3</v>
      </c>
      <c r="D58" s="4">
        <f t="shared" si="4"/>
        <v>-8.4687420849420842E-3</v>
      </c>
      <c r="F58" s="3" t="s">
        <v>1</v>
      </c>
      <c r="G58" s="2">
        <v>0.13</v>
      </c>
      <c r="H58" s="16"/>
      <c r="I58" s="16"/>
      <c r="J58" s="16"/>
    </row>
    <row r="59" spans="1:10" ht="51.75" thickBot="1" x14ac:dyDescent="0.25">
      <c r="A59" s="5" t="s">
        <v>0</v>
      </c>
      <c r="B59" s="4">
        <f t="shared" si="4"/>
        <v>-5.6130034749034743E-3</v>
      </c>
      <c r="C59" s="4">
        <f t="shared" si="4"/>
        <v>-8.4195052123552105E-3</v>
      </c>
      <c r="D59" s="4">
        <f t="shared" si="4"/>
        <v>-1.1226006949806949E-2</v>
      </c>
      <c r="F59" s="3" t="s">
        <v>0</v>
      </c>
      <c r="G59" s="2">
        <v>0.13</v>
      </c>
      <c r="H59" s="17"/>
      <c r="I59" s="17"/>
      <c r="J59" s="17"/>
    </row>
    <row r="62" spans="1:10" x14ac:dyDescent="0.2">
      <c r="F62" s="1"/>
    </row>
  </sheetData>
  <mergeCells count="44">
    <mergeCell ref="L27:L28"/>
    <mergeCell ref="J10:L10"/>
    <mergeCell ref="A18:A19"/>
    <mergeCell ref="B18:B19"/>
    <mergeCell ref="C18:E18"/>
    <mergeCell ref="F18:H18"/>
    <mergeCell ref="I18:K18"/>
    <mergeCell ref="A10:A11"/>
    <mergeCell ref="B10:B11"/>
    <mergeCell ref="D10:F10"/>
    <mergeCell ref="G10:I10"/>
    <mergeCell ref="I20:I23"/>
    <mergeCell ref="K20:K23"/>
    <mergeCell ref="A27:A28"/>
    <mergeCell ref="B27:D27"/>
    <mergeCell ref="H27:J27"/>
    <mergeCell ref="C20:C23"/>
    <mergeCell ref="D20:D23"/>
    <mergeCell ref="E20:E23"/>
    <mergeCell ref="F20:F23"/>
    <mergeCell ref="F27:F28"/>
    <mergeCell ref="G27:G28"/>
    <mergeCell ref="G20:G23"/>
    <mergeCell ref="H20:H23"/>
    <mergeCell ref="A54:A55"/>
    <mergeCell ref="B54:D54"/>
    <mergeCell ref="F54:F55"/>
    <mergeCell ref="G54:G55"/>
    <mergeCell ref="J20:J23"/>
    <mergeCell ref="H29:H32"/>
    <mergeCell ref="I29:I32"/>
    <mergeCell ref="J29:J32"/>
    <mergeCell ref="H44:J44"/>
    <mergeCell ref="A44:A45"/>
    <mergeCell ref="B44:D44"/>
    <mergeCell ref="F44:F45"/>
    <mergeCell ref="G44:G45"/>
    <mergeCell ref="H56:H59"/>
    <mergeCell ref="I56:I59"/>
    <mergeCell ref="J56:J59"/>
    <mergeCell ref="H46:H49"/>
    <mergeCell ref="I46:I49"/>
    <mergeCell ref="J46:J49"/>
    <mergeCell ref="H54:J54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3A2ECC659B7C48AB0AD61B3802BD54" ma:contentTypeVersion="0" ma:contentTypeDescription="Create a new document." ma:contentTypeScope="" ma:versionID="487f792cfc71e9ac117cc3d1b24b1a8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7A410D-8D5C-428F-92B6-9B14C0A1A468}"/>
</file>

<file path=customXml/itemProps2.xml><?xml version="1.0" encoding="utf-8"?>
<ds:datastoreItem xmlns:ds="http://schemas.openxmlformats.org/officeDocument/2006/customXml" ds:itemID="{8CC66349-93EF-440F-872B-56F73B091EFF}"/>
</file>

<file path=customXml/itemProps3.xml><?xml version="1.0" encoding="utf-8"?>
<ds:datastoreItem xmlns:ds="http://schemas.openxmlformats.org/officeDocument/2006/customXml" ds:itemID="{05406AB8-2DBD-42D0-835E-536384A908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Sheet1!_ftn1</vt:lpstr>
      <vt:lpstr>Sheet1!_ftnref1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D. Williams</dc:creator>
  <cp:lastModifiedBy>Bradley D. Williams</cp:lastModifiedBy>
  <dcterms:created xsi:type="dcterms:W3CDTF">2016-09-12T13:05:36Z</dcterms:created>
  <dcterms:modified xsi:type="dcterms:W3CDTF">2016-10-27T10:38:39Z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0x010100083A2ECC659B7C48AB0AD61B3802BD54</vt:lpwstr>
  </property>
</Properties>
</file>