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8460" windowHeight="2460" activeTab="2"/>
  </bookViews>
  <sheets>
    <sheet name="Fixture delta watts" sheetId="2" r:id="rId1"/>
    <sheet name="Comparison" sheetId="3" r:id="rId2"/>
    <sheet name="TRM Table" sheetId="4" r:id="rId3"/>
    <sheet name="Average ballast impact" sheetId="8" r:id="rId4"/>
    <sheet name="T8 Instant Centium" sheetId="5" r:id="rId5"/>
    <sheet name="T8 Instant Optaniur" sheetId="7" r:id="rId6"/>
    <sheet name="T8 Programmed Start" sheetId="6" r:id="rId7"/>
    <sheet name="Halco" sheetId="9" r:id="rId8"/>
    <sheet name="Universal" sheetId="10" r:id="rId9"/>
  </sheets>
  <calcPr calcId="145621"/>
</workbook>
</file>

<file path=xl/calcChain.xml><?xml version="1.0" encoding="utf-8"?>
<calcChain xmlns="http://schemas.openxmlformats.org/spreadsheetml/2006/main">
  <c r="H9" i="8" l="1"/>
  <c r="H8" i="8"/>
  <c r="M54" i="10"/>
  <c r="N54" i="10" s="1"/>
  <c r="L54" i="10"/>
  <c r="M52" i="10"/>
  <c r="N52" i="10" s="1"/>
  <c r="L52" i="10"/>
  <c r="M49" i="10"/>
  <c r="N49" i="10" s="1"/>
  <c r="L49" i="10"/>
  <c r="M43" i="10"/>
  <c r="N43" i="10" s="1"/>
  <c r="L43" i="10"/>
  <c r="M34" i="10"/>
  <c r="N34" i="10" s="1"/>
  <c r="L34" i="10"/>
  <c r="M29" i="10"/>
  <c r="N29" i="10" s="1"/>
  <c r="L29" i="10"/>
  <c r="M27" i="10"/>
  <c r="N27" i="10" s="1"/>
  <c r="L27" i="10"/>
  <c r="M13" i="10"/>
  <c r="N13" i="10" s="1"/>
  <c r="L13" i="10"/>
  <c r="M11" i="10"/>
  <c r="N11" i="10" s="1"/>
  <c r="P1" i="10" s="1"/>
  <c r="L11" i="10"/>
  <c r="N20" i="9"/>
  <c r="O20" i="9" s="1"/>
  <c r="M20" i="9"/>
  <c r="N14" i="9"/>
  <c r="O14" i="9" s="1"/>
  <c r="M14" i="9"/>
  <c r="N4" i="9"/>
  <c r="O4" i="9" s="1"/>
  <c r="Q1" i="9" s="1"/>
  <c r="M4" i="9"/>
  <c r="J18" i="2" l="1"/>
  <c r="J17" i="2"/>
  <c r="J16" i="2"/>
  <c r="J15" i="2"/>
  <c r="J13" i="2"/>
  <c r="J12" i="2"/>
  <c r="J11" i="2"/>
  <c r="J10" i="2"/>
  <c r="J6" i="2"/>
  <c r="J7" i="2"/>
  <c r="J8" i="2"/>
  <c r="J5" i="2"/>
  <c r="H4" i="8"/>
  <c r="G6" i="8"/>
  <c r="F6" i="8"/>
  <c r="E6" i="8"/>
  <c r="F5" i="8"/>
  <c r="G5" i="8"/>
  <c r="E5" i="8"/>
  <c r="D5" i="8"/>
  <c r="F4" i="8"/>
  <c r="E4" i="8"/>
  <c r="D4" i="8"/>
  <c r="G4" i="8"/>
  <c r="I50" i="7"/>
  <c r="H50" i="7"/>
  <c r="I47" i="7"/>
  <c r="H47" i="7"/>
  <c r="I44" i="7"/>
  <c r="H44" i="7"/>
  <c r="I38" i="7"/>
  <c r="H38" i="7"/>
  <c r="I35" i="7"/>
  <c r="H35" i="7"/>
  <c r="I32" i="7"/>
  <c r="H32" i="7"/>
  <c r="I26" i="7"/>
  <c r="H26" i="7"/>
  <c r="I23" i="7"/>
  <c r="H23" i="7"/>
  <c r="I20" i="7"/>
  <c r="H20" i="7"/>
  <c r="I14" i="7"/>
  <c r="H14" i="7"/>
  <c r="I11" i="7"/>
  <c r="H11" i="7"/>
  <c r="I8" i="7"/>
  <c r="H8" i="7"/>
  <c r="I66" i="6"/>
  <c r="H66" i="6"/>
  <c r="I63" i="6"/>
  <c r="H63" i="6"/>
  <c r="I60" i="6"/>
  <c r="H60" i="6"/>
  <c r="I53" i="6"/>
  <c r="H53" i="6"/>
  <c r="I50" i="6"/>
  <c r="H50" i="6"/>
  <c r="I47" i="6"/>
  <c r="H47" i="6"/>
  <c r="I40" i="6"/>
  <c r="H40" i="6"/>
  <c r="I37" i="6"/>
  <c r="H37" i="6"/>
  <c r="I34" i="6"/>
  <c r="H34" i="6"/>
  <c r="I27" i="6"/>
  <c r="H27" i="6"/>
  <c r="I24" i="6"/>
  <c r="H24" i="6"/>
  <c r="I21" i="6"/>
  <c r="H21" i="6"/>
  <c r="I14" i="6"/>
  <c r="H14" i="6"/>
  <c r="I11" i="6"/>
  <c r="H11" i="6"/>
  <c r="I8" i="6"/>
  <c r="H8" i="6"/>
  <c r="J50" i="7" l="1"/>
  <c r="J47" i="7"/>
  <c r="J44" i="7"/>
  <c r="J38" i="7"/>
  <c r="J35" i="7"/>
  <c r="J32" i="7"/>
  <c r="J23" i="7"/>
  <c r="J26" i="7"/>
  <c r="J20" i="7"/>
  <c r="J14" i="7"/>
  <c r="J11" i="7"/>
  <c r="J8" i="7"/>
  <c r="J66" i="6"/>
  <c r="J60" i="6"/>
  <c r="J63" i="6"/>
  <c r="J53" i="6"/>
  <c r="J47" i="6"/>
  <c r="J50" i="6"/>
  <c r="J40" i="6"/>
  <c r="J34" i="6"/>
  <c r="J37" i="6"/>
  <c r="J27" i="6"/>
  <c r="J21" i="6"/>
  <c r="J24" i="6"/>
  <c r="J14" i="6"/>
  <c r="J11" i="6"/>
  <c r="J8" i="6"/>
  <c r="E6" i="3"/>
  <c r="E7" i="3"/>
  <c r="E8" i="3"/>
  <c r="E5" i="3"/>
  <c r="D6" i="3"/>
  <c r="D7" i="3"/>
  <c r="D8" i="3"/>
  <c r="D5" i="3"/>
  <c r="C6" i="3"/>
  <c r="C7" i="3"/>
  <c r="C8" i="3"/>
  <c r="C5" i="3"/>
  <c r="I18" i="2"/>
  <c r="I17" i="2"/>
  <c r="I16" i="2"/>
  <c r="I15" i="2"/>
  <c r="I13" i="2"/>
  <c r="I12" i="2"/>
  <c r="I11" i="2"/>
  <c r="I10" i="2"/>
  <c r="I8" i="2"/>
  <c r="I7" i="2"/>
  <c r="I6" i="2"/>
  <c r="I5" i="2"/>
  <c r="J33" i="2"/>
  <c r="J32" i="2"/>
  <c r="J31" i="2"/>
  <c r="J30" i="2"/>
  <c r="J28" i="2"/>
  <c r="J27" i="2"/>
  <c r="J26" i="2"/>
  <c r="J25" i="2"/>
  <c r="H8" i="5"/>
  <c r="H14" i="5"/>
  <c r="H11" i="5"/>
  <c r="I14" i="5"/>
  <c r="J14" i="5" s="1"/>
  <c r="I11" i="5"/>
  <c r="J11" i="5" s="1"/>
  <c r="I8" i="5"/>
  <c r="J21" i="2"/>
  <c r="J22" i="2"/>
  <c r="J23" i="2"/>
  <c r="J20" i="2"/>
  <c r="G31" i="2"/>
  <c r="G32" i="2"/>
  <c r="G33" i="2"/>
  <c r="G30" i="2"/>
  <c r="G26" i="2"/>
  <c r="G27" i="2"/>
  <c r="G28" i="2"/>
  <c r="G25" i="2"/>
  <c r="G16" i="2"/>
  <c r="G17" i="2"/>
  <c r="G18" i="2"/>
  <c r="G15" i="2"/>
  <c r="G11" i="2"/>
  <c r="G12" i="2"/>
  <c r="G13" i="2"/>
  <c r="G10" i="2"/>
  <c r="J8" i="5" l="1"/>
  <c r="B8" i="3"/>
  <c r="B7" i="3"/>
  <c r="B6" i="3"/>
  <c r="B5" i="3"/>
  <c r="F31" i="2"/>
  <c r="F32" i="2"/>
  <c r="F33" i="2"/>
  <c r="F30" i="2"/>
  <c r="F26" i="2"/>
  <c r="F27" i="2"/>
  <c r="F28" i="2"/>
  <c r="F25" i="2"/>
  <c r="G8" i="3"/>
  <c r="L8" i="3" s="1"/>
  <c r="G7" i="3"/>
  <c r="L7" i="3" s="1"/>
  <c r="G6" i="3"/>
  <c r="L6" i="3" s="1"/>
  <c r="G5" i="3"/>
  <c r="L5" i="3" s="1"/>
  <c r="J8" i="3"/>
  <c r="J7" i="3"/>
  <c r="J6" i="3"/>
  <c r="J5" i="3"/>
  <c r="I8" i="3"/>
  <c r="I7" i="3"/>
  <c r="I6" i="3"/>
  <c r="I5" i="3"/>
  <c r="H8" i="3"/>
  <c r="H7" i="3"/>
  <c r="H6" i="3"/>
  <c r="H5" i="3"/>
  <c r="F8" i="3" l="1"/>
  <c r="F7" i="3"/>
  <c r="F6" i="3"/>
  <c r="F5" i="3"/>
  <c r="B5" i="4"/>
  <c r="B8" i="4"/>
  <c r="B7" i="4"/>
  <c r="B6" i="4"/>
  <c r="K5" i="3"/>
  <c r="C5" i="4" s="1"/>
  <c r="K6" i="3"/>
  <c r="C6" i="4" s="1"/>
  <c r="K7" i="3"/>
  <c r="C7" i="4" s="1"/>
  <c r="K8" i="3"/>
  <c r="C8" i="4" s="1"/>
  <c r="M6" i="3" l="1"/>
  <c r="D6" i="4"/>
  <c r="M7" i="3"/>
  <c r="D7" i="4"/>
  <c r="M8" i="3"/>
  <c r="D8" i="4"/>
  <c r="M5" i="3"/>
  <c r="D5" i="4"/>
</calcChain>
</file>

<file path=xl/comments1.xml><?xml version="1.0" encoding="utf-8"?>
<comments xmlns="http://schemas.openxmlformats.org/spreadsheetml/2006/main">
  <authors>
    <author>cschaefer</author>
  </authors>
  <commentList>
    <comment ref="J2" authorId="0">
      <text>
        <r>
          <rPr>
            <b/>
            <sz val="8"/>
            <color indexed="81"/>
            <rFont val="Tahoma"/>
            <family val="2"/>
          </rPr>
          <t>CEE:</t>
        </r>
        <r>
          <rPr>
            <sz val="8"/>
            <color indexed="81"/>
            <rFont val="Tahoma"/>
            <family val="2"/>
          </rPr>
          <t xml:space="preserve"> Ballast factor, input watts, and BEF updated 12/3/2012. On list prior to 9/2012.
</t>
        </r>
      </text>
    </comment>
    <comment ref="J7" authorId="0">
      <text>
        <r>
          <rPr>
            <b/>
            <sz val="8"/>
            <color indexed="81"/>
            <rFont val="Tahoma"/>
            <family val="2"/>
          </rPr>
          <t>CEE:</t>
        </r>
        <r>
          <rPr>
            <sz val="8"/>
            <color indexed="81"/>
            <rFont val="Tahoma"/>
            <family val="2"/>
          </rPr>
          <t xml:space="preserve"> Voltage, ballast factor, input watts, and BEF updated 12/3/2012. Now only meets at 277 volts. On list prior to 12/3/2012 at 120 and 277 volts. Added to list prior to 9/2012.
</t>
        </r>
      </text>
    </comment>
    <comment ref="J8" authorId="0">
      <text>
        <r>
          <rPr>
            <b/>
            <sz val="8"/>
            <color indexed="81"/>
            <rFont val="Tahoma"/>
            <family val="2"/>
          </rPr>
          <t>CEE:</t>
        </r>
        <r>
          <rPr>
            <sz val="8"/>
            <color indexed="81"/>
            <rFont val="Tahoma"/>
            <family val="2"/>
          </rPr>
          <t xml:space="preserve"> Ballast factor, input watts, and BEF updated 12/3/2012.  On list prior to 9/2012. 
</t>
        </r>
      </text>
    </comment>
    <comment ref="J15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Ballast factor, input watts, and BEF updated 1/3/2013. Now only meets at 277 volts. On list prior to 1/3/2013 at 120 and 277 volts. Added to list prior to 9/2012.
</t>
        </r>
      </text>
    </comment>
    <comment ref="J16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Ballast factor, input watts, and BEF updated 2/1/2013. Added to list prior to 9/2012. 
</t>
        </r>
      </text>
    </comment>
    <comment ref="J17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>Ballast factor, input watts, and BEF updated. On list prior to 9/2012.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cschaefer</author>
  </authors>
  <commentList>
    <comment ref="J1" authorId="0">
      <text>
        <r>
          <rPr>
            <b/>
            <sz val="8"/>
            <color indexed="81"/>
            <rFont val="Tahoma"/>
            <family val="2"/>
          </rPr>
          <t>CEE:</t>
        </r>
        <r>
          <rPr>
            <sz val="8"/>
            <color indexed="81"/>
            <rFont val="Tahoma"/>
            <family val="2"/>
          </rPr>
          <t xml:space="preserve"> Product name updated to AccuStart8 from F32T8 6/5/2012. On list prior to 6/5/2012.
</t>
        </r>
      </text>
    </comment>
    <comment ref="J2" authorId="0">
      <text>
        <r>
          <rPr>
            <b/>
            <sz val="8"/>
            <color indexed="81"/>
            <rFont val="Tahoma"/>
            <family val="2"/>
          </rPr>
          <t>CEE:</t>
        </r>
        <r>
          <rPr>
            <sz val="8"/>
            <color indexed="81"/>
            <rFont val="Tahoma"/>
            <family val="2"/>
          </rPr>
          <t xml:space="preserve"> Product name updated to Ultim8 from F32T8 6/5/2012. On list prior to 6/5/2012.
</t>
        </r>
      </text>
    </comment>
    <comment ref="J3" authorId="0">
      <text>
        <r>
          <rPr>
            <b/>
            <sz val="8"/>
            <color indexed="81"/>
            <rFont val="Tahoma"/>
            <family val="2"/>
          </rPr>
          <t>CEE:</t>
        </r>
        <r>
          <rPr>
            <sz val="8"/>
            <color indexed="81"/>
            <rFont val="Tahoma"/>
            <family val="2"/>
          </rPr>
          <t xml:space="preserve"> Product name updated to Ultim8 from F32T8 6/5/2012. On list prior to 6/5/2012.
</t>
        </r>
      </text>
    </comment>
    <comment ref="J4" authorId="0">
      <text>
        <r>
          <rPr>
            <b/>
            <sz val="8"/>
            <color indexed="81"/>
            <rFont val="Tahoma"/>
            <family val="2"/>
          </rPr>
          <t>CEE:</t>
        </r>
        <r>
          <rPr>
            <sz val="8"/>
            <color indexed="81"/>
            <rFont val="Tahoma"/>
            <family val="2"/>
          </rPr>
          <t xml:space="preserve"> Product name updated to AccuStart8 from F32T8 6/5/2012. On list prior to 6/5/2012.
</t>
        </r>
      </text>
    </comment>
    <comment ref="J5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6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7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8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9" authorId="0">
      <text>
        <r>
          <rPr>
            <b/>
            <sz val="8"/>
            <color indexed="81"/>
            <rFont val="Tahoma"/>
            <family val="2"/>
          </rPr>
          <t>CEE:</t>
        </r>
        <r>
          <rPr>
            <sz val="8"/>
            <color indexed="81"/>
            <rFont val="Tahoma"/>
            <family val="2"/>
          </rPr>
          <t xml:space="preserve"> Product name updated from F32T8 Ultim8 6/5/2012. On list prior to 6/5/2012.
</t>
        </r>
      </text>
    </comment>
    <comment ref="J10" authorId="0">
      <text>
        <r>
          <rPr>
            <b/>
            <sz val="8"/>
            <color indexed="81"/>
            <rFont val="Tahoma"/>
            <family val="2"/>
          </rPr>
          <t>CEE:</t>
        </r>
        <r>
          <rPr>
            <sz val="8"/>
            <color indexed="81"/>
            <rFont val="Tahoma"/>
            <family val="2"/>
          </rPr>
          <t xml:space="preserve"> Product name updated to Ultim8 from F32T8 6/5/2012. On list prior to 6/5/2012.
</t>
        </r>
      </text>
    </comment>
    <comment ref="J11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12" authorId="0">
      <text>
        <r>
          <rPr>
            <b/>
            <sz val="8"/>
            <color indexed="81"/>
            <rFont val="Tahoma"/>
            <family val="2"/>
          </rPr>
          <t>CEE:</t>
        </r>
        <r>
          <rPr>
            <sz val="8"/>
            <color indexed="81"/>
            <rFont val="Tahoma"/>
            <family val="2"/>
          </rPr>
          <t xml:space="preserve"> Product name updated to Ultim8 from F32T8 6/5/2012. On list prior to 6/5/2012.
</t>
        </r>
      </text>
    </comment>
    <comment ref="J13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14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15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Changed to no longer manufactured. On list prior to 8/30/2012. Product name updated to Triad from F32T8 Ultim8 6/5/2012. On list prior to 6/5/2012.
</t>
        </r>
      </text>
    </comment>
    <comment ref="J16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NEMA Premium status updated 11/1/2012. Added to list 8/30/2012.
</t>
        </r>
      </text>
    </comment>
    <comment ref="J17" authorId="0">
      <text>
        <r>
          <rPr>
            <b/>
            <sz val="8"/>
            <color indexed="81"/>
            <rFont val="Tahoma"/>
            <family val="2"/>
          </rPr>
          <t>CEE:</t>
        </r>
        <r>
          <rPr>
            <sz val="8"/>
            <color indexed="81"/>
            <rFont val="Tahoma"/>
            <family val="2"/>
          </rPr>
          <t xml:space="preserve"> Product name updated to Ultim8 from F32T8 6/5/2012. On list prior to 6/5/2012.
</t>
        </r>
      </text>
    </comment>
    <comment ref="J18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19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20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21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22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23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25" authorId="0">
      <text>
        <r>
          <rPr>
            <b/>
            <sz val="8"/>
            <color indexed="81"/>
            <rFont val="Tahoma"/>
            <family val="2"/>
          </rPr>
          <t>CEE:</t>
        </r>
        <r>
          <rPr>
            <sz val="8"/>
            <color indexed="81"/>
            <rFont val="Tahoma"/>
            <family val="2"/>
          </rPr>
          <t xml:space="preserve"> Product name updated from F32T8 Ultim8 to AccuStart8 6/5/2012. On list prior to 6/5/2012.
</t>
        </r>
      </text>
    </comment>
    <comment ref="J26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27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28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29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30" authorId="0">
      <text>
        <r>
          <rPr>
            <b/>
            <sz val="8"/>
            <color indexed="81"/>
            <rFont val="Tahoma"/>
            <family val="2"/>
          </rPr>
          <t>CEE:</t>
        </r>
        <r>
          <rPr>
            <sz val="8"/>
            <color indexed="81"/>
            <rFont val="Tahoma"/>
            <family val="2"/>
          </rPr>
          <t xml:space="preserve"> Product name updated from F32 T8 Ultim8 to Triad 6/5/2012. On list prior to 6/5/2012.
</t>
        </r>
      </text>
    </comment>
    <comment ref="J31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Triad 6/5/2012. On list prior to 6/5/2012. 
</t>
        </r>
      </text>
    </comment>
    <comment ref="J32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33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34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35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Triad 6/5/2012. On list prior to 6/5/2012. 
</t>
        </r>
      </text>
    </comment>
    <comment ref="J36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Triad 6/5/2012. On list prior to 6/5/2012. 
</t>
        </r>
      </text>
    </comment>
    <comment ref="J42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43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44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45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46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>Input watts and BEF updated 10/1/2012. Now meets at 120 and 277 volts. On list prior to 9/2012 at 277 volts only. Product name updated from F32 T8 Ultim8 to Triad 6/5/2012. On list prior to 6/5/2012 at 277 volts only.</t>
        </r>
      </text>
    </comment>
    <comment ref="J47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48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49" authorId="0">
      <text>
        <r>
          <rPr>
            <b/>
            <sz val="8"/>
            <color indexed="81"/>
            <rFont val="Tahoma"/>
            <family val="2"/>
          </rPr>
          <t>CEE:</t>
        </r>
        <r>
          <rPr>
            <sz val="8"/>
            <color indexed="81"/>
            <rFont val="Tahoma"/>
            <family val="2"/>
          </rPr>
          <t xml:space="preserve"> Product name updated from F32T8 Ultim8 to AccuStart8 6/5/2012. On list prior to 6/5/2012.
</t>
        </r>
      </text>
    </comment>
    <comment ref="J50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6/5/2012 from F32 T8 to Ultim8. On list prior to 6/5/2012.
</t>
        </r>
      </text>
    </comment>
    <comment ref="J51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52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6/5/2012 from F32 T8 to Ultim8. On list prior to 6/5/2012.
</t>
        </r>
      </text>
    </comment>
    <comment ref="J53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54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6/5/2012 from F32 T8 to Ultim8. On list prior to 6/5/2012.
</t>
        </r>
      </text>
    </comment>
    <comment ref="J55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56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6/5/2012 from F32 T8 to Ultim8. On list prior to 6/5/2012.
</t>
        </r>
      </text>
    </comment>
    <comment ref="J57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58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6/5/2012 from F32 T8 to Ultim8. On list prior to 6/5/2012.
</t>
        </r>
      </text>
    </comment>
    <comment ref="J59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60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6/5/2012 from F32 T8 to Ultim8. On list prior to 6/5/2012.
</t>
        </r>
      </text>
    </comment>
    <comment ref="J61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BEF updated 8/30/2012. Product name updated from F32 T8 to Triad on 6/5/2012. On list prior to 6/5/2012.
</t>
        </r>
      </text>
    </comment>
    <comment ref="J62" authorId="0">
      <text>
        <r>
          <rPr>
            <b/>
            <sz val="8"/>
            <color indexed="81"/>
            <rFont val="Tahoma"/>
            <family val="2"/>
          </rPr>
          <t>CEE:</t>
        </r>
        <r>
          <rPr>
            <sz val="8"/>
            <color indexed="81"/>
            <rFont val="Tahoma"/>
            <family val="2"/>
          </rPr>
          <t xml:space="preserve"> Product name updated from F32 T8 to Triad 6/5/2012. On list prior to 6/5/2012.</t>
        </r>
      </text>
    </comment>
    <comment ref="J65" authorId="0">
      <text>
        <r>
          <rPr>
            <b/>
            <sz val="8"/>
            <color indexed="81"/>
            <rFont val="Tahoma"/>
            <family val="2"/>
          </rPr>
          <t>CEE:</t>
        </r>
        <r>
          <rPr>
            <sz val="8"/>
            <color indexed="81"/>
            <rFont val="Tahoma"/>
            <family val="2"/>
          </rPr>
          <t xml:space="preserve"> Product name updated from F32 T8 6/5/2012. On list prior to 6/5/2012.</t>
        </r>
      </text>
    </comment>
    <comment ref="J66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6/5/2012 from F32 T8 to Ultim8. On list prior to 6/5/2012.
</t>
        </r>
      </text>
    </comment>
    <comment ref="J67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Ultim8 6/5/2012. On list prior to 6/5/2012. 
</t>
        </r>
      </text>
    </comment>
    <comment ref="J68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6/5/2012 from F32 T8 to Ultim8. On list prior to 6/5/2012.
</t>
        </r>
      </text>
    </comment>
    <comment ref="J69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Triad 6/5/2012. On list prior to 6/5/2012. 
</t>
        </r>
      </text>
    </comment>
    <comment ref="J70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Updated to include 120 volt data 8/30/2012. Product name updated from F32 T8 to Triad 6/5/2012. On list at 277 volts prior to 6/5/2012.
</t>
        </r>
      </text>
    </comment>
    <comment ref="J75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to AccuStart8 6/5/2012. On list prior to 6/5/2012. 
</t>
        </r>
      </text>
    </comment>
    <comment ref="J76" authorId="0">
      <text>
        <r>
          <rPr>
            <b/>
            <sz val="8"/>
            <color indexed="81"/>
            <rFont val="Tahoma"/>
            <family val="2"/>
          </rPr>
          <t>CEE:</t>
        </r>
        <r>
          <rPr>
            <sz val="8"/>
            <color indexed="81"/>
            <rFont val="Tahoma"/>
            <family val="2"/>
          </rPr>
          <t xml:space="preserve"> Product name updated from F32 T8 to AccuStart8 6/5/2012. On list prior to 6/5/2012.</t>
        </r>
      </text>
    </comment>
    <comment ref="J78" authorId="0">
      <text>
        <r>
          <rPr>
            <b/>
            <sz val="8"/>
            <color indexed="81"/>
            <rFont val="Tahoma"/>
            <family val="2"/>
          </rPr>
          <t xml:space="preserve">CEE: </t>
        </r>
        <r>
          <rPr>
            <sz val="8"/>
            <color indexed="81"/>
            <rFont val="Tahoma"/>
            <family val="2"/>
          </rPr>
          <t xml:space="preserve">Product name updated from F32 T8 Ultim8 6/5/2012. On list prior to 6/5/2012. 
</t>
        </r>
      </text>
    </comment>
    <comment ref="J79" authorId="0">
      <text>
        <r>
          <rPr>
            <b/>
            <sz val="8"/>
            <color indexed="81"/>
            <rFont val="Tahoma"/>
            <family val="2"/>
          </rPr>
          <t>CEE:</t>
        </r>
        <r>
          <rPr>
            <sz val="8"/>
            <color indexed="81"/>
            <rFont val="Tahoma"/>
            <family val="2"/>
          </rPr>
          <t xml:space="preserve"> Product name updated from F32 T8 6/5/2012. On list prior to 6/5/2012.</t>
        </r>
      </text>
    </comment>
  </commentList>
</comments>
</file>

<file path=xl/sharedStrings.xml><?xml version="1.0" encoding="utf-8"?>
<sst xmlns="http://schemas.openxmlformats.org/spreadsheetml/2006/main" count="912" uniqueCount="259">
  <si>
    <t>Pre Fixture Description</t>
  </si>
  <si>
    <t>Watts/Fixture (PRE)</t>
  </si>
  <si>
    <t>8-ft T8</t>
  </si>
  <si>
    <t>Fluorescent, (2) 96", T-8 lamp, Instant Start Ballast, NLO (BF: .85-.95)</t>
  </si>
  <si>
    <t>4-ft T8</t>
  </si>
  <si>
    <t>Fluorescent, (2) 48", T-8 lamp, Instant Start Ballast, NLO (BF: .85-.95)</t>
  </si>
  <si>
    <t>3-ft T8</t>
  </si>
  <si>
    <t>Fluorescent, (2) 36", T-8 lamp, Instant Start Ballast, NLO (BF: .85-.95)</t>
  </si>
  <si>
    <t>2-ft T8</t>
  </si>
  <si>
    <t>Fluorescent, (2) 24", T-8 lamp, Instant Start Ballast, NLO (BF: .85-.95)</t>
  </si>
  <si>
    <t>http://www.sce.com/NR/rdonlyres/7A3455F0-A337-439B-9607-10A016D32D4B/0/spc_B_Std_Fixture_Watts.pdf</t>
  </si>
  <si>
    <t>Pre</t>
  </si>
  <si>
    <t>Post</t>
  </si>
  <si>
    <t>Lamp Size Removed</t>
  </si>
  <si>
    <t>Fluorescent, (1) 96", T-8 lamp, Instant Start Ballast, NLO (BF: .85-.95)</t>
  </si>
  <si>
    <t>Fluorescent, (1) 48", T-8 lamp, Instant Start Ballast, NLO (BF: .85-.95)</t>
  </si>
  <si>
    <t>Fluorescent, (1) 36", T-8 lamp, Instant Start Ballast, NLO (BF: .85-.95)</t>
  </si>
  <si>
    <t>Fluorescent, (1) 24", T-8 lamp, Instant Start Ballast, NLO (BF: .85-.95)</t>
  </si>
  <si>
    <t>Savings per lamp removed</t>
  </si>
  <si>
    <t>Fluorescent, (3) 96", T-8 lamp, Instant Start Ballast, NLO (BF: .85-.95)</t>
  </si>
  <si>
    <t>Fluorescent, (3) 48", T-8 lamp, Instant Start Ballast, NLO (BF: .85-.95)</t>
  </si>
  <si>
    <t>Fluorescent, (3) 36", T-8 lamp, Instant Start Ballast, NLO (BF: .85-.95)</t>
  </si>
  <si>
    <t>Fluorescent, (3) 24", T-8 lamp, Instant Start Ballast, NLO (BF: .85-.95)</t>
  </si>
  <si>
    <t>Fluorescent, (4) 96", T-8 lamp, Instant Start Ballast, NLO (BF: .85-.95)</t>
  </si>
  <si>
    <t>Fluorescent, (4) 48", T-8 lamp, Instant Start Ballast, NLO (BF: .85-.95)</t>
  </si>
  <si>
    <t>Fluorescent, (4) 36", T-8 lamp, Instant Start Ballast, NLO (BF: .85-.95)</t>
  </si>
  <si>
    <t>Fluorescent, (4) 24", T-8 lamp, Instant Start Ballast, NLO (BF: .85-.95)</t>
  </si>
  <si>
    <t>Current Proposal</t>
  </si>
  <si>
    <t>2 to 1</t>
  </si>
  <si>
    <t>3 to 2</t>
  </si>
  <si>
    <t>4 to 3</t>
  </si>
  <si>
    <t>Average</t>
  </si>
  <si>
    <t>Fluorescent, (2) 24", STD lamp</t>
  </si>
  <si>
    <t>Fluorescent, (3) 24", STD lamp</t>
  </si>
  <si>
    <t>Fluorescent, (4) 24", STD lamp</t>
  </si>
  <si>
    <t>Weighted average</t>
  </si>
  <si>
    <t>Using averages</t>
  </si>
  <si>
    <t>Fluorescent, (1) 24", STD lamp</t>
  </si>
  <si>
    <t>Fluorescent, (4) 36", STD lamp, MAG-STD</t>
  </si>
  <si>
    <t>Fluorescent, (2) 48", ES lamp, MAG-ES</t>
  </si>
  <si>
    <t>Fluorescent, (3) 48", ES lamp, MAG-ES</t>
  </si>
  <si>
    <t>Fluorescent, (4) 48", ES lamp, MAG-ES</t>
  </si>
  <si>
    <t>Fluorescent, (1) 96", ES lamp, MAG-STD</t>
  </si>
  <si>
    <t>T8</t>
  </si>
  <si>
    <t>T12</t>
  </si>
  <si>
    <t xml:space="preserve">Source: </t>
  </si>
  <si>
    <t>80% T12, 20% T8</t>
  </si>
  <si>
    <t>Wattage of lamp removed</t>
  </si>
  <si>
    <t>2 lamp</t>
  </si>
  <si>
    <t>F32T8</t>
  </si>
  <si>
    <t>Input power</t>
  </si>
  <si>
    <t>Ballast Factor</t>
  </si>
  <si>
    <t>3 lamp</t>
  </si>
  <si>
    <t>4 lamp</t>
  </si>
  <si>
    <t>Watts/Fixture (POST)</t>
  </si>
  <si>
    <t>BEF</t>
  </si>
  <si>
    <t>Fluorescent, (2) 36", ES lamp, MAG-STD</t>
  </si>
  <si>
    <t>Fluorescent, (3) 36", ES lamp,MAG-STD</t>
  </si>
  <si>
    <t>Fluorescent, (1) 36", ES  lamp, MAG-STD</t>
  </si>
  <si>
    <t>Fluorescent, (1) 48", ES lamp, MAG-ES</t>
  </si>
  <si>
    <t>Fluorescent, (2) 96", ES lamp, MAG-STD</t>
  </si>
  <si>
    <t>Fluorescent, (3) 96", ES lamp, MAG-STD</t>
  </si>
  <si>
    <t>Fluorescent, (4) 96", ES lamp, MAG-STD</t>
  </si>
  <si>
    <t>Source:</t>
  </si>
  <si>
    <t>http://www.usa.lighting.philips.com/connect/tools_literature/additional-literature/electronic-fluorescent3.wpd</t>
  </si>
  <si>
    <t>Using Fixture Input power delta Methodology</t>
  </si>
  <si>
    <t>1 lamp</t>
  </si>
  <si>
    <t>Actual Delta</t>
  </si>
  <si>
    <t>Actual as % of delta watts</t>
  </si>
  <si>
    <t>Savings per lamp removed * Ballast Adj</t>
  </si>
  <si>
    <t>Programmed Start</t>
  </si>
  <si>
    <t>Not provided</t>
  </si>
  <si>
    <t>0.71 IOP Ballast Factor</t>
  </si>
  <si>
    <t>0.71 GOP Ballast Factor</t>
  </si>
  <si>
    <t>0.88 IOP Ballast Factor</t>
  </si>
  <si>
    <t>0.88 GOP Ballast Factor</t>
  </si>
  <si>
    <t>1.18 IOP Ballast Factor</t>
  </si>
  <si>
    <t>0.77 Ballast IOP</t>
  </si>
  <si>
    <t>0.77 Ballast GOP</t>
  </si>
  <si>
    <t>0.88 Ballast IOP</t>
  </si>
  <si>
    <t>0.88 Ballast GOP</t>
  </si>
  <si>
    <t>T8 Instant Start Centium</t>
  </si>
  <si>
    <t>T8 Instant Start Optaniur</t>
  </si>
  <si>
    <t>T8 Programmed Start Parallel, Optaniur</t>
  </si>
  <si>
    <t>-</t>
  </si>
  <si>
    <t>Average of all</t>
  </si>
  <si>
    <t>Ballast Impact Factor used</t>
  </si>
  <si>
    <t>Model Number</t>
  </si>
  <si>
    <r>
      <t>NEMA</t>
    </r>
    <r>
      <rPr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Premium</t>
    </r>
    <r>
      <rPr>
        <b/>
        <sz val="10"/>
        <rFont val="Arial"/>
        <family val="2"/>
      </rPr>
      <t>®</t>
    </r>
  </si>
  <si>
    <t>Voltage (V)</t>
  </si>
  <si>
    <t>Ballast Type ²</t>
  </si>
  <si>
    <t>Number of Lamps</t>
  </si>
  <si>
    <t>Ballast Factor Range</t>
  </si>
  <si>
    <t>Input Watts (W)</t>
  </si>
  <si>
    <t>BEF³</t>
  </si>
  <si>
    <t>Date Added or Modified</t>
  </si>
  <si>
    <t>Fixture minus Fixture</t>
  </si>
  <si>
    <t>Delamped</t>
  </si>
  <si>
    <t>Ballast adjustment</t>
  </si>
  <si>
    <t>EP232IS/MV/HE</t>
  </si>
  <si>
    <t>yes</t>
  </si>
  <si>
    <t>120/277</t>
  </si>
  <si>
    <t>I</t>
  </si>
  <si>
    <t>High</t>
  </si>
  <si>
    <t>35/34</t>
  </si>
  <si>
    <t>3.09/3.18</t>
  </si>
  <si>
    <t>12/3/2012</t>
  </si>
  <si>
    <t>EP232IS/120/SL</t>
  </si>
  <si>
    <t>Prior to 9/2012</t>
  </si>
  <si>
    <t>EP232IS/H/MV/HE</t>
  </si>
  <si>
    <t>no</t>
  </si>
  <si>
    <t>2/1/2013</t>
  </si>
  <si>
    <t>74/73</t>
  </si>
  <si>
    <t>1.59/1.62</t>
  </si>
  <si>
    <t>EP232IS/H/MV/SL</t>
  </si>
  <si>
    <t>EP232IS/L/MV/HE</t>
  </si>
  <si>
    <t>Low</t>
  </si>
  <si>
    <t>Normal</t>
  </si>
  <si>
    <t>56/55</t>
  </si>
  <si>
    <t>EP232IS/MV/SL</t>
  </si>
  <si>
    <t>EP232PS/L/MV/HE</t>
  </si>
  <si>
    <t>P</t>
  </si>
  <si>
    <t>52/52</t>
  </si>
  <si>
    <t>EP232PS/MV/HE</t>
  </si>
  <si>
    <t>60/60</t>
  </si>
  <si>
    <t>EP332IS/H/MV/SL</t>
  </si>
  <si>
    <t>EP332IS/L/MV/HE</t>
  </si>
  <si>
    <t>58/57</t>
  </si>
  <si>
    <t>1.59/1.61</t>
  </si>
  <si>
    <t>1/3/2013</t>
  </si>
  <si>
    <t>EP332IS/MV/HE</t>
  </si>
  <si>
    <t>84/83</t>
  </si>
  <si>
    <t>1.05/1.06</t>
  </si>
  <si>
    <t>EP432IS/L/MV/HE</t>
  </si>
  <si>
    <t>98/96</t>
  </si>
  <si>
    <t>0.79/0.80</t>
  </si>
  <si>
    <t>10/1/2012</t>
  </si>
  <si>
    <t>EP432IS/L/MV/SL</t>
  </si>
  <si>
    <t>EP432IS/MV/HE</t>
  </si>
  <si>
    <t>.94/.95</t>
  </si>
  <si>
    <t>89/88</t>
  </si>
  <si>
    <t>1.06/1.08</t>
  </si>
  <si>
    <t>.88/.87</t>
  </si>
  <si>
    <t>110/106</t>
  </si>
  <si>
    <t>.80/.82</t>
  </si>
  <si>
    <t>EP432PS/L/MV/HE</t>
  </si>
  <si>
    <t>.78/.79</t>
  </si>
  <si>
    <t>1/1.01</t>
  </si>
  <si>
    <t>EP432PS/MV/HE</t>
  </si>
  <si>
    <t>B232PUNVHP-A</t>
  </si>
  <si>
    <t>6/5/2012</t>
  </si>
  <si>
    <t>B132IUNVEL-A</t>
  </si>
  <si>
    <t>B132IUNVHE-A</t>
  </si>
  <si>
    <t>B132PUNVHP-A</t>
  </si>
  <si>
    <t>31/30</t>
  </si>
  <si>
    <t>2.84/ 2.93</t>
  </si>
  <si>
    <t>B232I120EL</t>
  </si>
  <si>
    <t>B232I120HE</t>
  </si>
  <si>
    <t>B232I2770EL</t>
  </si>
  <si>
    <t>B232I277HE</t>
  </si>
  <si>
    <t>B232IUNV104-A</t>
  </si>
  <si>
    <t>65/64</t>
  </si>
  <si>
    <t>1.60/1.63</t>
  </si>
  <si>
    <t>B232IUNVEL-A</t>
  </si>
  <si>
    <t>B232IUNVHE-A</t>
  </si>
  <si>
    <t>55 / 54</t>
  </si>
  <si>
    <t> 1.58/1.61</t>
  </si>
  <si>
    <t>B232IUNVHEH-A</t>
  </si>
  <si>
    <t>B232IUNVHP-B</t>
  </si>
  <si>
    <t>8/30/2012</t>
  </si>
  <si>
    <t>B232IUNVHP-N</t>
  </si>
  <si>
    <t>55/53</t>
  </si>
  <si>
    <t>1.60/1.66</t>
  </si>
  <si>
    <t>11/1/2012</t>
  </si>
  <si>
    <t>B232PUNVEL-A</t>
  </si>
  <si>
    <t>25/23</t>
  </si>
  <si>
    <t>2.84/3.09</t>
  </si>
  <si>
    <t>47/46</t>
  </si>
  <si>
    <t>1.51/1.54</t>
  </si>
  <si>
    <t>B232PUNVEL-B</t>
  </si>
  <si>
    <t>46/44</t>
  </si>
  <si>
    <t>1.54/1.61</t>
  </si>
  <si>
    <t>B232PUNVHE-A</t>
  </si>
  <si>
    <t>1.57/1.60</t>
  </si>
  <si>
    <t>B232PUNVHE-B</t>
  </si>
  <si>
    <t>55/54</t>
  </si>
  <si>
    <t>B232PUNVHEH-A</t>
  </si>
  <si>
    <t>77/76</t>
  </si>
  <si>
    <t>1.52/1.54</t>
  </si>
  <si>
    <t>B332I120EL</t>
  </si>
  <si>
    <t>B332I120HE</t>
  </si>
  <si>
    <t>B332I120L-A</t>
  </si>
  <si>
    <t>B332I120RHH</t>
  </si>
  <si>
    <t>B332I277EL</t>
  </si>
  <si>
    <t>B332I277HE</t>
  </si>
  <si>
    <t>B332I277RHH</t>
  </si>
  <si>
    <t>B332I277RHU-A</t>
  </si>
  <si>
    <t>B332I347HPL</t>
  </si>
  <si>
    <t>B332I347L</t>
  </si>
  <si>
    <t>B332IHRVHB-E</t>
  </si>
  <si>
    <t>B332IHRVH-E</t>
  </si>
  <si>
    <t>B332IUNVEL-A</t>
  </si>
  <si>
    <t>74 / 73</t>
  </si>
  <si>
    <t> 1.04/1.05</t>
  </si>
  <si>
    <t>B332IUNVHE-A</t>
  </si>
  <si>
    <t>83 / 81</t>
  </si>
  <si>
    <t> 1.05/1.07</t>
  </si>
  <si>
    <t>B332IUNVHEH-A</t>
  </si>
  <si>
    <t>111/108</t>
  </si>
  <si>
    <t>1.06/1.09</t>
  </si>
  <si>
    <t>B332IUNVHP-A</t>
  </si>
  <si>
    <t>B332PUNVEL-A</t>
  </si>
  <si>
    <t>70/69</t>
  </si>
  <si>
    <t>1.01/1.03</t>
  </si>
  <si>
    <t>B332PUNVHE-A</t>
  </si>
  <si>
    <t>84/82</t>
  </si>
  <si>
    <t>1.05/1.07</t>
  </si>
  <si>
    <t>B332PUNVHP-A</t>
  </si>
  <si>
    <t>64 / 63</t>
  </si>
  <si>
    <t> 1.55/1.57</t>
  </si>
  <si>
    <t>B423I120HE</t>
  </si>
  <si>
    <t>B432I120EL</t>
  </si>
  <si>
    <t>B432I120HE</t>
  </si>
  <si>
    <t>B432I277EL</t>
  </si>
  <si>
    <t>B432I277HE</t>
  </si>
  <si>
    <t>B432I277HEH</t>
  </si>
  <si>
    <t>B432I277L-A</t>
  </si>
  <si>
    <t>B432I277RH-A</t>
  </si>
  <si>
    <t>B432I347HP</t>
  </si>
  <si>
    <t>B432I347HPL</t>
  </si>
  <si>
    <t>B432IUNV-D</t>
  </si>
  <si>
    <t>B432IUNVEL-A</t>
  </si>
  <si>
    <t>97/96</t>
  </si>
  <si>
    <t>B432IUNVHE-A</t>
  </si>
  <si>
    <t>1.14/1.17</t>
  </si>
  <si>
    <t>109/106</t>
  </si>
  <si>
    <t>0.80/0.82</t>
  </si>
  <si>
    <t>B432IUNVHP-A</t>
  </si>
  <si>
    <t>110/108</t>
  </si>
  <si>
    <t>0.80/0.81</t>
  </si>
  <si>
    <t>B432PUNVEL-A</t>
  </si>
  <si>
    <t>91/90</t>
  </si>
  <si>
    <t>0.78/0.79</t>
  </si>
  <si>
    <t>B432PUNVHE-A</t>
  </si>
  <si>
    <t>109/107</t>
  </si>
  <si>
    <t>B432PUNVHEH-E</t>
  </si>
  <si>
    <t>103/102</t>
  </si>
  <si>
    <t>1.09/1.10</t>
  </si>
  <si>
    <t>143/136</t>
  </si>
  <si>
    <t>0.80/0.85</t>
  </si>
  <si>
    <t>B432PUNVHP-A</t>
  </si>
  <si>
    <t>92/90</t>
  </si>
  <si>
    <t>ES1329A</t>
  </si>
  <si>
    <t>ES1720B</t>
  </si>
  <si>
    <t>80/82</t>
  </si>
  <si>
    <t>1.09/1.06</t>
  </si>
  <si>
    <t>107/108</t>
  </si>
  <si>
    <t>HALCO</t>
  </si>
  <si>
    <t>Universal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</si>
</sst>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9" fillId="0" borderId="0"/>
    <xf numFmtId="9" fontId="6" fillId="0" borderId="0" applyFont="0" applyFill="0" applyBorder="0" applyAlignment="0" applyProtection="0"/>
    <xf numFmtId="0" fontId="6" fillId="0" borderId="0"/>
  </cellStyleXfs>
  <cellXfs count="27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wrapText="1"/>
    </xf>
    <xf numFmtId="1" fontId="1" fillId="0" borderId="4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1" fillId="0" borderId="2" xfId="0" applyNumberFormat="1" applyFont="1" applyBorder="1" applyAlignment="1">
      <alignment horizontal="center" vertical="center"/>
    </xf>
    <xf numFmtId="1" fontId="0" fillId="0" borderId="0" xfId="0" applyNumberFormat="1"/>
    <xf numFmtId="164" fontId="0" fillId="0" borderId="1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9" fontId="0" fillId="0" borderId="0" xfId="2" applyFont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wrapText="1"/>
    </xf>
    <xf numFmtId="16" fontId="0" fillId="0" borderId="24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Fill="1" applyBorder="1" applyAlignment="1">
      <alignment horizontal="center" wrapText="1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5" xfId="0" applyBorder="1"/>
    <xf numFmtId="9" fontId="0" fillId="0" borderId="5" xfId="0" applyNumberFormat="1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9" fontId="0" fillId="0" borderId="0" xfId="2" applyFont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49" fontId="7" fillId="3" borderId="1" xfId="3" applyNumberFormat="1" applyFont="1" applyFill="1" applyBorder="1" applyAlignment="1">
      <alignment horizontal="center" vertical="center" wrapText="1"/>
    </xf>
    <xf numFmtId="0" fontId="9" fillId="0" borderId="0" xfId="4"/>
    <xf numFmtId="0" fontId="9" fillId="0" borderId="0" xfId="4" applyAlignment="1">
      <alignment wrapText="1"/>
    </xf>
    <xf numFmtId="9" fontId="0" fillId="0" borderId="0" xfId="5" applyFont="1" applyFill="1" applyBorder="1" applyAlignment="1">
      <alignment wrapText="1"/>
    </xf>
    <xf numFmtId="0" fontId="10" fillId="4" borderId="4" xfId="3" applyFont="1" applyFill="1" applyBorder="1" applyAlignment="1">
      <alignment horizontal="center" vertical="center"/>
    </xf>
    <xf numFmtId="0" fontId="10" fillId="4" borderId="27" xfId="3" applyFont="1" applyFill="1" applyBorder="1" applyAlignment="1">
      <alignment horizontal="center" vertical="center"/>
    </xf>
    <xf numFmtId="0" fontId="10" fillId="4" borderId="4" xfId="3" applyFont="1" applyFill="1" applyBorder="1" applyAlignment="1">
      <alignment horizontal="center" vertical="center" wrapText="1"/>
    </xf>
    <xf numFmtId="0" fontId="10" fillId="4" borderId="1" xfId="3" applyFont="1" applyFill="1" applyBorder="1" applyAlignment="1">
      <alignment horizontal="center" vertical="center"/>
    </xf>
    <xf numFmtId="2" fontId="10" fillId="4" borderId="4" xfId="3" applyNumberFormat="1" applyFont="1" applyFill="1" applyBorder="1" applyAlignment="1">
      <alignment horizontal="center" vertical="center"/>
    </xf>
    <xf numFmtId="49" fontId="10" fillId="4" borderId="1" xfId="3" applyNumberFormat="1" applyFont="1" applyFill="1" applyBorder="1" applyAlignment="1">
      <alignment horizontal="center" vertical="center"/>
    </xf>
    <xf numFmtId="0" fontId="9" fillId="4" borderId="0" xfId="4" applyFill="1"/>
    <xf numFmtId="9" fontId="9" fillId="4" borderId="0" xfId="5" applyFont="1" applyFill="1"/>
    <xf numFmtId="0" fontId="10" fillId="5" borderId="28" xfId="3" applyFont="1" applyFill="1" applyBorder="1" applyAlignment="1">
      <alignment horizontal="center" vertical="center"/>
    </xf>
    <xf numFmtId="0" fontId="10" fillId="5" borderId="27" xfId="3" applyFont="1" applyFill="1" applyBorder="1" applyAlignment="1">
      <alignment horizontal="center" vertical="center"/>
    </xf>
    <xf numFmtId="0" fontId="10" fillId="5" borderId="28" xfId="3" applyFont="1" applyFill="1" applyBorder="1" applyAlignment="1">
      <alignment horizontal="center" vertical="center" wrapText="1"/>
    </xf>
    <xf numFmtId="0" fontId="10" fillId="5" borderId="29" xfId="3" applyFont="1" applyFill="1" applyBorder="1" applyAlignment="1">
      <alignment horizontal="center" vertical="center"/>
    </xf>
    <xf numFmtId="2" fontId="10" fillId="5" borderId="28" xfId="3" applyNumberFormat="1" applyFont="1" applyFill="1" applyBorder="1" applyAlignment="1">
      <alignment horizontal="center" vertical="center"/>
    </xf>
    <xf numFmtId="49" fontId="10" fillId="5" borderId="27" xfId="3" applyNumberFormat="1" applyFont="1" applyFill="1" applyBorder="1" applyAlignment="1">
      <alignment horizontal="center" vertical="center"/>
    </xf>
    <xf numFmtId="9" fontId="0" fillId="0" borderId="0" xfId="5" applyFont="1"/>
    <xf numFmtId="0" fontId="10" fillId="4" borderId="2" xfId="3" applyFont="1" applyFill="1" applyBorder="1" applyAlignment="1">
      <alignment horizontal="center" vertical="center"/>
    </xf>
    <xf numFmtId="0" fontId="10" fillId="4" borderId="2" xfId="3" applyFont="1" applyFill="1" applyBorder="1" applyAlignment="1">
      <alignment horizontal="center" vertical="center" wrapText="1"/>
    </xf>
    <xf numFmtId="0" fontId="10" fillId="4" borderId="1" xfId="3" applyFont="1" applyFill="1" applyBorder="1" applyAlignment="1">
      <alignment horizontal="center" vertical="center" wrapText="1"/>
    </xf>
    <xf numFmtId="2" fontId="10" fillId="4" borderId="2" xfId="3" applyNumberFormat="1" applyFont="1" applyFill="1" applyBorder="1" applyAlignment="1">
      <alignment horizontal="center" vertical="center"/>
    </xf>
    <xf numFmtId="2" fontId="10" fillId="4" borderId="1" xfId="3" applyNumberFormat="1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/>
    </xf>
    <xf numFmtId="0" fontId="10" fillId="6" borderId="2" xfId="3" applyFont="1" applyFill="1" applyBorder="1" applyAlignment="1">
      <alignment horizontal="center" vertical="center"/>
    </xf>
    <xf numFmtId="0" fontId="10" fillId="5" borderId="2" xfId="3" applyFont="1" applyFill="1" applyBorder="1" applyAlignment="1">
      <alignment horizontal="center" vertical="center"/>
    </xf>
    <xf numFmtId="0" fontId="10" fillId="5" borderId="2" xfId="3" applyFont="1" applyFill="1" applyBorder="1" applyAlignment="1">
      <alignment horizontal="center" vertical="center" wrapText="1"/>
    </xf>
    <xf numFmtId="0" fontId="10" fillId="5" borderId="1" xfId="3" applyFont="1" applyFill="1" applyBorder="1" applyAlignment="1">
      <alignment horizontal="center" vertical="center" wrapText="1"/>
    </xf>
    <xf numFmtId="2" fontId="10" fillId="5" borderId="2" xfId="3" applyNumberFormat="1" applyFont="1" applyFill="1" applyBorder="1" applyAlignment="1">
      <alignment horizontal="center" vertical="center"/>
    </xf>
    <xf numFmtId="0" fontId="10" fillId="5" borderId="1" xfId="3" applyFont="1" applyFill="1" applyBorder="1" applyAlignment="1">
      <alignment horizontal="center" vertical="center"/>
    </xf>
    <xf numFmtId="2" fontId="10" fillId="5" borderId="1" xfId="3" applyNumberFormat="1" applyFont="1" applyFill="1" applyBorder="1" applyAlignment="1">
      <alignment horizontal="center" vertical="center"/>
    </xf>
    <xf numFmtId="49" fontId="10" fillId="5" borderId="1" xfId="3" applyNumberFormat="1" applyFont="1" applyFill="1" applyBorder="1" applyAlignment="1">
      <alignment horizontal="center" vertical="center"/>
    </xf>
    <xf numFmtId="0" fontId="10" fillId="7" borderId="4" xfId="3" applyFont="1" applyFill="1" applyBorder="1" applyAlignment="1">
      <alignment horizontal="center" vertical="center"/>
    </xf>
    <xf numFmtId="0" fontId="10" fillId="7" borderId="4" xfId="3" applyFont="1" applyFill="1" applyBorder="1" applyAlignment="1">
      <alignment horizontal="center" vertical="center" wrapText="1"/>
    </xf>
    <xf numFmtId="0" fontId="10" fillId="7" borderId="1" xfId="3" applyFont="1" applyFill="1" applyBorder="1" applyAlignment="1">
      <alignment horizontal="center" vertical="center" wrapText="1"/>
    </xf>
    <xf numFmtId="2" fontId="10" fillId="7" borderId="4" xfId="3" applyNumberFormat="1" applyFont="1" applyFill="1" applyBorder="1" applyAlignment="1">
      <alignment horizontal="center" vertical="center"/>
    </xf>
    <xf numFmtId="0" fontId="10" fillId="7" borderId="1" xfId="3" applyFont="1" applyFill="1" applyBorder="1" applyAlignment="1">
      <alignment horizontal="center" vertical="center"/>
    </xf>
    <xf numFmtId="2" fontId="10" fillId="7" borderId="3" xfId="3" applyNumberFormat="1" applyFont="1" applyFill="1" applyBorder="1" applyAlignment="1">
      <alignment horizontal="center" vertical="center"/>
    </xf>
    <xf numFmtId="49" fontId="10" fillId="7" borderId="1" xfId="3" applyNumberFormat="1" applyFont="1" applyFill="1" applyBorder="1" applyAlignment="1">
      <alignment horizontal="center" vertical="center"/>
    </xf>
    <xf numFmtId="0" fontId="9" fillId="7" borderId="0" xfId="4" applyFill="1"/>
    <xf numFmtId="9" fontId="9" fillId="7" borderId="0" xfId="5" applyFont="1" applyFill="1"/>
    <xf numFmtId="0" fontId="10" fillId="5" borderId="4" xfId="3" applyFont="1" applyFill="1" applyBorder="1" applyAlignment="1">
      <alignment horizontal="center" vertical="center"/>
    </xf>
    <xf numFmtId="0" fontId="10" fillId="5" borderId="4" xfId="3" applyFont="1" applyFill="1" applyBorder="1" applyAlignment="1">
      <alignment horizontal="center" vertical="center" wrapText="1"/>
    </xf>
    <xf numFmtId="2" fontId="10" fillId="5" borderId="4" xfId="3" applyNumberFormat="1" applyFont="1" applyFill="1" applyBorder="1" applyAlignment="1">
      <alignment horizontal="center" vertical="center"/>
    </xf>
    <xf numFmtId="2" fontId="10" fillId="5" borderId="3" xfId="3" applyNumberFormat="1" applyFont="1" applyFill="1" applyBorder="1" applyAlignment="1">
      <alignment horizontal="center" vertical="center"/>
    </xf>
    <xf numFmtId="0" fontId="10" fillId="5" borderId="4" xfId="4" applyFont="1" applyFill="1" applyBorder="1" applyAlignment="1">
      <alignment horizontal="center" vertical="center" wrapText="1"/>
    </xf>
    <xf numFmtId="0" fontId="10" fillId="5" borderId="2" xfId="4" applyFont="1" applyFill="1" applyBorder="1" applyAlignment="1">
      <alignment horizontal="center" vertical="center" wrapText="1"/>
    </xf>
    <xf numFmtId="0" fontId="10" fillId="5" borderId="30" xfId="3" applyFont="1" applyFill="1" applyBorder="1" applyAlignment="1">
      <alignment horizontal="center" vertical="center"/>
    </xf>
    <xf numFmtId="0" fontId="10" fillId="5" borderId="3" xfId="3" applyFont="1" applyFill="1" applyBorder="1" applyAlignment="1">
      <alignment horizontal="center" vertical="center"/>
    </xf>
    <xf numFmtId="0" fontId="10" fillId="6" borderId="31" xfId="3" applyFont="1" applyFill="1" applyBorder="1" applyAlignment="1">
      <alignment horizontal="center" vertical="center"/>
    </xf>
    <xf numFmtId="0" fontId="10" fillId="6" borderId="1" xfId="3" applyFont="1" applyFill="1" applyBorder="1" applyAlignment="1">
      <alignment horizontal="center" vertical="center"/>
    </xf>
    <xf numFmtId="0" fontId="10" fillId="7" borderId="2" xfId="3" applyFont="1" applyFill="1" applyBorder="1" applyAlignment="1">
      <alignment horizontal="center" vertical="center" wrapText="1"/>
    </xf>
    <xf numFmtId="0" fontId="10" fillId="7" borderId="2" xfId="3" applyFont="1" applyFill="1" applyBorder="1" applyAlignment="1">
      <alignment horizontal="center" vertical="center"/>
    </xf>
    <xf numFmtId="0" fontId="10" fillId="7" borderId="31" xfId="3" applyFont="1" applyFill="1" applyBorder="1" applyAlignment="1">
      <alignment horizontal="center" vertical="center" wrapText="1"/>
    </xf>
    <xf numFmtId="2" fontId="10" fillId="7" borderId="2" xfId="3" applyNumberFormat="1" applyFont="1" applyFill="1" applyBorder="1" applyAlignment="1">
      <alignment horizontal="center" vertical="center"/>
    </xf>
    <xf numFmtId="2" fontId="10" fillId="7" borderId="1" xfId="3" applyNumberFormat="1" applyFont="1" applyFill="1" applyBorder="1" applyAlignment="1">
      <alignment horizontal="center" vertical="center" wrapText="1"/>
    </xf>
    <xf numFmtId="0" fontId="10" fillId="7" borderId="30" xfId="3" applyFont="1" applyFill="1" applyBorder="1" applyAlignment="1">
      <alignment horizontal="center" vertical="center" wrapText="1"/>
    </xf>
    <xf numFmtId="0" fontId="10" fillId="7" borderId="28" xfId="3" applyFont="1" applyFill="1" applyBorder="1" applyAlignment="1">
      <alignment horizontal="center" vertical="center"/>
    </xf>
    <xf numFmtId="0" fontId="10" fillId="7" borderId="27" xfId="3" applyFont="1" applyFill="1" applyBorder="1" applyAlignment="1">
      <alignment horizontal="center" vertical="center" wrapText="1"/>
    </xf>
    <xf numFmtId="0" fontId="10" fillId="7" borderId="28" xfId="3" applyFont="1" applyFill="1" applyBorder="1" applyAlignment="1">
      <alignment horizontal="center" vertical="center" wrapText="1"/>
    </xf>
    <xf numFmtId="2" fontId="10" fillId="7" borderId="28" xfId="3" applyNumberFormat="1" applyFont="1" applyFill="1" applyBorder="1" applyAlignment="1">
      <alignment horizontal="center" vertical="center"/>
    </xf>
    <xf numFmtId="2" fontId="10" fillId="7" borderId="29" xfId="3" applyNumberFormat="1" applyFont="1" applyFill="1" applyBorder="1" applyAlignment="1">
      <alignment horizontal="center" vertical="center" wrapText="1"/>
    </xf>
    <xf numFmtId="0" fontId="10" fillId="8" borderId="2" xfId="3" applyFont="1" applyFill="1" applyBorder="1" applyAlignment="1">
      <alignment horizontal="center" vertical="center" wrapText="1"/>
    </xf>
    <xf numFmtId="0" fontId="10" fillId="8" borderId="1" xfId="3" applyFont="1" applyFill="1" applyBorder="1" applyAlignment="1">
      <alignment horizontal="center" vertical="center"/>
    </xf>
    <xf numFmtId="0" fontId="10" fillId="8" borderId="1" xfId="3" applyFont="1" applyFill="1" applyBorder="1" applyAlignment="1">
      <alignment horizontal="center" vertical="center" wrapText="1"/>
    </xf>
    <xf numFmtId="2" fontId="10" fillId="8" borderId="1" xfId="3" applyNumberFormat="1" applyFont="1" applyFill="1" applyBorder="1" applyAlignment="1">
      <alignment horizontal="center" vertical="center"/>
    </xf>
    <xf numFmtId="2" fontId="10" fillId="8" borderId="2" xfId="3" applyNumberFormat="1" applyFont="1" applyFill="1" applyBorder="1" applyAlignment="1">
      <alignment horizontal="center" vertical="center" wrapText="1"/>
    </xf>
    <xf numFmtId="49" fontId="10" fillId="8" borderId="1" xfId="3" applyNumberFormat="1" applyFont="1" applyFill="1" applyBorder="1" applyAlignment="1">
      <alignment horizontal="center" vertical="center"/>
    </xf>
    <xf numFmtId="0" fontId="9" fillId="8" borderId="0" xfId="4" applyFill="1"/>
    <xf numFmtId="9" fontId="9" fillId="8" borderId="0" xfId="5" applyFont="1" applyFill="1"/>
    <xf numFmtId="0" fontId="10" fillId="6" borderId="4" xfId="3" applyFont="1" applyFill="1" applyBorder="1" applyAlignment="1">
      <alignment horizontal="center" vertical="center" wrapText="1"/>
    </xf>
    <xf numFmtId="0" fontId="10" fillId="6" borderId="4" xfId="3" applyFont="1" applyFill="1" applyBorder="1" applyAlignment="1">
      <alignment horizontal="center" vertical="center"/>
    </xf>
    <xf numFmtId="2" fontId="10" fillId="5" borderId="3" xfId="3" applyNumberFormat="1" applyFont="1" applyFill="1" applyBorder="1" applyAlignment="1">
      <alignment horizontal="center" vertical="center" wrapText="1"/>
    </xf>
    <xf numFmtId="0" fontId="10" fillId="6" borderId="1" xfId="3" applyFont="1" applyFill="1" applyBorder="1" applyAlignment="1">
      <alignment horizontal="center" vertical="center" wrapText="1"/>
    </xf>
    <xf numFmtId="0" fontId="10" fillId="6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horizontal="center" vertical="center" wrapText="1"/>
    </xf>
    <xf numFmtId="2" fontId="10" fillId="6" borderId="4" xfId="3" applyNumberFormat="1" applyFont="1" applyFill="1" applyBorder="1" applyAlignment="1">
      <alignment horizontal="center" vertical="center"/>
    </xf>
    <xf numFmtId="2" fontId="10" fillId="6" borderId="3" xfId="3" applyNumberFormat="1" applyFont="1" applyFill="1" applyBorder="1" applyAlignment="1">
      <alignment horizontal="center" vertical="center"/>
    </xf>
    <xf numFmtId="49" fontId="10" fillId="0" borderId="1" xfId="3" applyNumberFormat="1" applyFont="1" applyFill="1" applyBorder="1" applyAlignment="1">
      <alignment horizontal="center" vertical="center"/>
    </xf>
    <xf numFmtId="0" fontId="10" fillId="8" borderId="4" xfId="3" applyFont="1" applyFill="1" applyBorder="1" applyAlignment="1">
      <alignment horizontal="center" vertical="center" wrapText="1"/>
    </xf>
    <xf numFmtId="0" fontId="10" fillId="8" borderId="4" xfId="3" applyFont="1" applyFill="1" applyBorder="1" applyAlignment="1">
      <alignment horizontal="center" vertical="center"/>
    </xf>
    <xf numFmtId="2" fontId="10" fillId="8" borderId="4" xfId="3" applyNumberFormat="1" applyFont="1" applyFill="1" applyBorder="1" applyAlignment="1">
      <alignment horizontal="center" vertical="center"/>
    </xf>
    <xf numFmtId="2" fontId="10" fillId="8" borderId="3" xfId="3" applyNumberFormat="1" applyFont="1" applyFill="1" applyBorder="1" applyAlignment="1">
      <alignment horizontal="center" vertical="center" wrapText="1"/>
    </xf>
    <xf numFmtId="2" fontId="10" fillId="8" borderId="3" xfId="3" applyNumberFormat="1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/>
    </xf>
    <xf numFmtId="0" fontId="10" fillId="0" borderId="2" xfId="3" applyFont="1" applyFill="1" applyBorder="1" applyAlignment="1">
      <alignment horizontal="center" vertical="center"/>
    </xf>
    <xf numFmtId="2" fontId="10" fillId="0" borderId="3" xfId="3" applyNumberFormat="1" applyFont="1" applyFill="1" applyBorder="1" applyAlignment="1">
      <alignment horizontal="center" vertical="center"/>
    </xf>
    <xf numFmtId="2" fontId="10" fillId="0" borderId="2" xfId="3" applyNumberFormat="1" applyFont="1" applyFill="1" applyBorder="1" applyAlignment="1">
      <alignment horizontal="center" vertical="center"/>
    </xf>
    <xf numFmtId="2" fontId="10" fillId="5" borderId="1" xfId="3" applyNumberFormat="1" applyFont="1" applyFill="1" applyBorder="1" applyAlignment="1">
      <alignment horizontal="center" vertical="center" wrapText="1"/>
    </xf>
    <xf numFmtId="2" fontId="10" fillId="4" borderId="1" xfId="3" applyNumberFormat="1" applyFont="1" applyFill="1" applyBorder="1" applyAlignment="1">
      <alignment horizontal="center" vertical="center" wrapText="1"/>
    </xf>
    <xf numFmtId="2" fontId="10" fillId="7" borderId="1" xfId="3" applyNumberFormat="1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horizontal="center" vertical="center" wrapText="1"/>
    </xf>
    <xf numFmtId="2" fontId="10" fillId="0" borderId="4" xfId="3" applyNumberFormat="1" applyFont="1" applyFill="1" applyBorder="1" applyAlignment="1">
      <alignment horizontal="center" vertical="center"/>
    </xf>
    <xf numFmtId="0" fontId="10" fillId="9" borderId="30" xfId="3" applyFont="1" applyFill="1" applyBorder="1" applyAlignment="1">
      <alignment horizontal="center" vertical="center"/>
    </xf>
    <xf numFmtId="0" fontId="10" fillId="9" borderId="30" xfId="3" applyFont="1" applyFill="1" applyBorder="1" applyAlignment="1">
      <alignment horizontal="center" vertical="center" wrapText="1"/>
    </xf>
    <xf numFmtId="2" fontId="10" fillId="9" borderId="30" xfId="3" applyNumberFormat="1" applyFont="1" applyFill="1" applyBorder="1" applyAlignment="1">
      <alignment horizontal="center" vertical="center"/>
    </xf>
    <xf numFmtId="2" fontId="10" fillId="9" borderId="29" xfId="3" applyNumberFormat="1" applyFont="1" applyFill="1" applyBorder="1" applyAlignment="1">
      <alignment horizontal="center" vertical="center"/>
    </xf>
    <xf numFmtId="49" fontId="10" fillId="9" borderId="1" xfId="3" applyNumberFormat="1" applyFont="1" applyFill="1" applyBorder="1" applyAlignment="1">
      <alignment horizontal="center" vertical="center"/>
    </xf>
    <xf numFmtId="0" fontId="9" fillId="9" borderId="0" xfId="4" applyFill="1"/>
    <xf numFmtId="0" fontId="10" fillId="10" borderId="30" xfId="3" applyFont="1" applyFill="1" applyBorder="1" applyAlignment="1">
      <alignment horizontal="center" vertical="center" wrapText="1"/>
    </xf>
    <xf numFmtId="2" fontId="10" fillId="10" borderId="30" xfId="3" applyNumberFormat="1" applyFont="1" applyFill="1" applyBorder="1" applyAlignment="1">
      <alignment horizontal="center" vertical="center" wrapText="1"/>
    </xf>
    <xf numFmtId="2" fontId="10" fillId="10" borderId="3" xfId="3" applyNumberFormat="1" applyFont="1" applyFill="1" applyBorder="1" applyAlignment="1">
      <alignment horizontal="center" vertical="center" wrapText="1"/>
    </xf>
    <xf numFmtId="49" fontId="10" fillId="10" borderId="1" xfId="3" applyNumberFormat="1" applyFont="1" applyFill="1" applyBorder="1" applyAlignment="1">
      <alignment horizontal="center" vertical="center"/>
    </xf>
    <xf numFmtId="0" fontId="9" fillId="10" borderId="0" xfId="4" applyFill="1"/>
    <xf numFmtId="0" fontId="10" fillId="11" borderId="2" xfId="3" applyFont="1" applyFill="1" applyBorder="1" applyAlignment="1">
      <alignment horizontal="center" vertical="center"/>
    </xf>
    <xf numFmtId="0" fontId="10" fillId="11" borderId="4" xfId="3" applyFont="1" applyFill="1" applyBorder="1" applyAlignment="1">
      <alignment horizontal="center" vertical="center"/>
    </xf>
    <xf numFmtId="0" fontId="10" fillId="11" borderId="4" xfId="3" applyFont="1" applyFill="1" applyBorder="1" applyAlignment="1">
      <alignment horizontal="center" vertical="center" wrapText="1"/>
    </xf>
    <xf numFmtId="2" fontId="10" fillId="11" borderId="4" xfId="3" applyNumberFormat="1" applyFont="1" applyFill="1" applyBorder="1" applyAlignment="1">
      <alignment horizontal="center" vertical="center"/>
    </xf>
    <xf numFmtId="2" fontId="10" fillId="11" borderId="3" xfId="3" applyNumberFormat="1" applyFont="1" applyFill="1" applyBorder="1" applyAlignment="1">
      <alignment horizontal="center" vertical="center" wrapText="1"/>
    </xf>
    <xf numFmtId="49" fontId="10" fillId="11" borderId="1" xfId="3" applyNumberFormat="1" applyFont="1" applyFill="1" applyBorder="1" applyAlignment="1">
      <alignment horizontal="center" vertical="center"/>
    </xf>
    <xf numFmtId="0" fontId="9" fillId="11" borderId="0" xfId="4" applyFill="1"/>
    <xf numFmtId="2" fontId="10" fillId="5" borderId="2" xfId="3" applyNumberFormat="1" applyFont="1" applyFill="1" applyBorder="1" applyAlignment="1">
      <alignment horizontal="center" vertical="center" wrapText="1"/>
    </xf>
    <xf numFmtId="0" fontId="13" fillId="5" borderId="1" xfId="3" applyFont="1" applyFill="1" applyBorder="1" applyAlignment="1">
      <alignment horizontal="center" vertical="center" wrapText="1"/>
    </xf>
    <xf numFmtId="0" fontId="13" fillId="5" borderId="2" xfId="3" applyFont="1" applyFill="1" applyBorder="1" applyAlignment="1">
      <alignment horizontal="center" vertical="center" wrapText="1"/>
    </xf>
    <xf numFmtId="2" fontId="13" fillId="5" borderId="2" xfId="3" applyNumberFormat="1" applyFont="1" applyFill="1" applyBorder="1" applyAlignment="1">
      <alignment horizontal="center" vertical="center" wrapText="1"/>
    </xf>
    <xf numFmtId="0" fontId="10" fillId="12" borderId="30" xfId="3" applyFont="1" applyFill="1" applyBorder="1" applyAlignment="1">
      <alignment horizontal="center" vertical="center"/>
    </xf>
    <xf numFmtId="0" fontId="10" fillId="12" borderId="27" xfId="3" applyFont="1" applyFill="1" applyBorder="1" applyAlignment="1">
      <alignment horizontal="center" vertical="center"/>
    </xf>
    <xf numFmtId="0" fontId="10" fillId="12" borderId="27" xfId="3" applyFont="1" applyFill="1" applyBorder="1" applyAlignment="1">
      <alignment horizontal="center" vertical="center" wrapText="1"/>
    </xf>
    <xf numFmtId="2" fontId="10" fillId="12" borderId="27" xfId="3" applyNumberFormat="1" applyFont="1" applyFill="1" applyBorder="1" applyAlignment="1">
      <alignment horizontal="center" vertical="center"/>
    </xf>
    <xf numFmtId="0" fontId="10" fillId="12" borderId="26" xfId="3" applyFont="1" applyFill="1" applyBorder="1" applyAlignment="1">
      <alignment horizontal="center" vertical="center"/>
    </xf>
    <xf numFmtId="49" fontId="10" fillId="12" borderId="27" xfId="3" applyNumberFormat="1" applyFont="1" applyFill="1" applyBorder="1" applyAlignment="1">
      <alignment horizontal="center" vertical="center"/>
    </xf>
    <xf numFmtId="0" fontId="9" fillId="12" borderId="0" xfId="4" applyFill="1"/>
    <xf numFmtId="0" fontId="10" fillId="12" borderId="1" xfId="3" applyFont="1" applyFill="1" applyBorder="1" applyAlignment="1">
      <alignment horizontal="center" vertical="center" wrapText="1"/>
    </xf>
    <xf numFmtId="0" fontId="10" fillId="12" borderId="32" xfId="3" applyFont="1" applyFill="1" applyBorder="1" applyAlignment="1">
      <alignment horizontal="center" vertical="center" wrapText="1"/>
    </xf>
    <xf numFmtId="2" fontId="10" fillId="12" borderId="1" xfId="3" applyNumberFormat="1" applyFont="1" applyFill="1" applyBorder="1" applyAlignment="1">
      <alignment horizontal="center" vertical="center" wrapText="1"/>
    </xf>
    <xf numFmtId="49" fontId="10" fillId="12" borderId="1" xfId="3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 wrapText="1"/>
    </xf>
    <xf numFmtId="2" fontId="10" fillId="0" borderId="1" xfId="3" applyNumberFormat="1" applyFont="1" applyFill="1" applyBorder="1" applyAlignment="1">
      <alignment horizontal="center" vertical="center"/>
    </xf>
    <xf numFmtId="0" fontId="10" fillId="13" borderId="4" xfId="4" applyFont="1" applyFill="1" applyBorder="1" applyAlignment="1">
      <alignment horizontal="center" vertical="center" wrapText="1"/>
    </xf>
    <xf numFmtId="0" fontId="10" fillId="13" borderId="4" xfId="3" applyFont="1" applyFill="1" applyBorder="1" applyAlignment="1">
      <alignment horizontal="center" vertical="center"/>
    </xf>
    <xf numFmtId="0" fontId="10" fillId="13" borderId="4" xfId="3" applyFont="1" applyFill="1" applyBorder="1" applyAlignment="1">
      <alignment horizontal="center" vertical="center" wrapText="1"/>
    </xf>
    <xf numFmtId="2" fontId="10" fillId="13" borderId="4" xfId="3" applyNumberFormat="1" applyFont="1" applyFill="1" applyBorder="1" applyAlignment="1">
      <alignment horizontal="center" vertical="center"/>
    </xf>
    <xf numFmtId="2" fontId="10" fillId="13" borderId="3" xfId="3" applyNumberFormat="1" applyFont="1" applyFill="1" applyBorder="1" applyAlignment="1">
      <alignment horizontal="center" vertical="center" wrapText="1"/>
    </xf>
    <xf numFmtId="49" fontId="10" fillId="13" borderId="1" xfId="3" applyNumberFormat="1" applyFont="1" applyFill="1" applyBorder="1" applyAlignment="1">
      <alignment horizontal="center" vertical="center"/>
    </xf>
    <xf numFmtId="0" fontId="9" fillId="13" borderId="0" xfId="4" applyFill="1"/>
    <xf numFmtId="0" fontId="10" fillId="0" borderId="4" xfId="4" applyFont="1" applyFill="1" applyBorder="1" applyAlignment="1">
      <alignment horizontal="center" vertical="center" wrapText="1"/>
    </xf>
    <xf numFmtId="0" fontId="10" fillId="5" borderId="33" xfId="3" applyFont="1" applyFill="1" applyBorder="1" applyAlignment="1">
      <alignment horizontal="center" vertical="center" wrapText="1"/>
    </xf>
    <xf numFmtId="0" fontId="10" fillId="5" borderId="3" xfId="3" applyFont="1" applyFill="1" applyBorder="1" applyAlignment="1">
      <alignment horizontal="center" vertical="center" wrapText="1"/>
    </xf>
    <xf numFmtId="2" fontId="10" fillId="9" borderId="1" xfId="3" applyNumberFormat="1" applyFont="1" applyFill="1" applyBorder="1" applyAlignment="1">
      <alignment horizontal="center" vertical="center" wrapText="1"/>
    </xf>
    <xf numFmtId="9" fontId="9" fillId="9" borderId="0" xfId="5" applyFont="1" applyFill="1"/>
    <xf numFmtId="0" fontId="10" fillId="10" borderId="2" xfId="3" applyFont="1" applyFill="1" applyBorder="1" applyAlignment="1">
      <alignment horizontal="center" vertical="center"/>
    </xf>
    <xf numFmtId="0" fontId="10" fillId="10" borderId="2" xfId="3" applyFont="1" applyFill="1" applyBorder="1" applyAlignment="1">
      <alignment horizontal="center" vertical="center" wrapText="1"/>
    </xf>
    <xf numFmtId="2" fontId="10" fillId="10" borderId="2" xfId="3" applyNumberFormat="1" applyFont="1" applyFill="1" applyBorder="1" applyAlignment="1">
      <alignment horizontal="center" vertical="center"/>
    </xf>
    <xf numFmtId="9" fontId="9" fillId="10" borderId="0" xfId="5" applyFont="1" applyFill="1"/>
    <xf numFmtId="2" fontId="10" fillId="5" borderId="4" xfId="3" applyNumberFormat="1" applyFont="1" applyFill="1" applyBorder="1" applyAlignment="1">
      <alignment horizontal="center" vertical="center" wrapText="1"/>
    </xf>
    <xf numFmtId="2" fontId="10" fillId="0" borderId="4" xfId="3" applyNumberFormat="1" applyFont="1" applyFill="1" applyBorder="1" applyAlignment="1">
      <alignment horizontal="center" vertical="center" wrapText="1"/>
    </xf>
    <xf numFmtId="0" fontId="10" fillId="11" borderId="2" xfId="3" applyFont="1" applyFill="1" applyBorder="1" applyAlignment="1">
      <alignment horizontal="center" vertical="center" wrapText="1"/>
    </xf>
    <xf numFmtId="2" fontId="10" fillId="11" borderId="4" xfId="3" applyNumberFormat="1" applyFont="1" applyFill="1" applyBorder="1" applyAlignment="1">
      <alignment horizontal="center" vertical="center" wrapText="1"/>
    </xf>
    <xf numFmtId="9" fontId="9" fillId="11" borderId="0" xfId="5" applyFont="1" applyFill="1"/>
    <xf numFmtId="0" fontId="10" fillId="5" borderId="2" xfId="4" applyFont="1" applyFill="1" applyBorder="1" applyAlignment="1">
      <alignment horizontal="center" vertical="center"/>
    </xf>
    <xf numFmtId="0" fontId="10" fillId="6" borderId="1" xfId="4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horizontal="center" vertical="center"/>
    </xf>
    <xf numFmtId="0" fontId="10" fillId="6" borderId="2" xfId="4" applyFont="1" applyFill="1" applyBorder="1" applyAlignment="1">
      <alignment horizontal="center" vertical="center" wrapText="1"/>
    </xf>
    <xf numFmtId="0" fontId="10" fillId="6" borderId="2" xfId="4" applyFont="1" applyFill="1" applyBorder="1" applyAlignment="1">
      <alignment horizontal="center" vertical="center"/>
    </xf>
    <xf numFmtId="2" fontId="10" fillId="6" borderId="2" xfId="4" applyNumberFormat="1" applyFont="1" applyFill="1" applyBorder="1" applyAlignment="1">
      <alignment horizontal="center" vertical="center"/>
    </xf>
    <xf numFmtId="2" fontId="10" fillId="5" borderId="1" xfId="4" applyNumberFormat="1" applyFont="1" applyFill="1" applyBorder="1" applyAlignment="1">
      <alignment horizontal="center" vertical="center" wrapText="1"/>
    </xf>
    <xf numFmtId="0" fontId="10" fillId="5" borderId="4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6" borderId="4" xfId="4" applyFont="1" applyFill="1" applyBorder="1" applyAlignment="1">
      <alignment horizontal="center" vertical="center" wrapText="1"/>
    </xf>
    <xf numFmtId="2" fontId="10" fillId="6" borderId="4" xfId="4" applyNumberFormat="1" applyFont="1" applyFill="1" applyBorder="1" applyAlignment="1">
      <alignment horizontal="center" vertical="center" wrapText="1"/>
    </xf>
    <xf numFmtId="2" fontId="10" fillId="6" borderId="3" xfId="4" applyNumberFormat="1" applyFont="1" applyFill="1" applyBorder="1" applyAlignment="1">
      <alignment horizontal="center" vertical="center" wrapText="1"/>
    </xf>
    <xf numFmtId="0" fontId="10" fillId="14" borderId="4" xfId="4" applyFont="1" applyFill="1" applyBorder="1" applyAlignment="1">
      <alignment horizontal="center" vertical="center" wrapText="1"/>
    </xf>
    <xf numFmtId="0" fontId="10" fillId="14" borderId="1" xfId="4" applyFont="1" applyFill="1" applyBorder="1" applyAlignment="1">
      <alignment horizontal="center" vertical="center"/>
    </xf>
    <xf numFmtId="0" fontId="10" fillId="14" borderId="4" xfId="4" applyFont="1" applyFill="1" applyBorder="1" applyAlignment="1">
      <alignment horizontal="center" vertical="center"/>
    </xf>
    <xf numFmtId="2" fontId="10" fillId="14" borderId="4" xfId="4" applyNumberFormat="1" applyFont="1" applyFill="1" applyBorder="1" applyAlignment="1">
      <alignment horizontal="center" vertical="center"/>
    </xf>
    <xf numFmtId="2" fontId="10" fillId="14" borderId="3" xfId="4" applyNumberFormat="1" applyFont="1" applyFill="1" applyBorder="1" applyAlignment="1">
      <alignment horizontal="center" vertical="center" wrapText="1"/>
    </xf>
    <xf numFmtId="49" fontId="10" fillId="14" borderId="1" xfId="3" applyNumberFormat="1" applyFont="1" applyFill="1" applyBorder="1" applyAlignment="1">
      <alignment horizontal="center" vertical="center"/>
    </xf>
    <xf numFmtId="0" fontId="9" fillId="14" borderId="0" xfId="4" applyFill="1"/>
    <xf numFmtId="2" fontId="10" fillId="14" borderId="4" xfId="4" applyNumberFormat="1" applyFont="1" applyFill="1" applyBorder="1" applyAlignment="1">
      <alignment horizontal="center" vertical="center" wrapText="1"/>
    </xf>
    <xf numFmtId="0" fontId="10" fillId="6" borderId="4" xfId="4" applyFont="1" applyFill="1" applyBorder="1" applyAlignment="1">
      <alignment horizontal="center" vertical="center"/>
    </xf>
    <xf numFmtId="2" fontId="10" fillId="6" borderId="4" xfId="4" applyNumberFormat="1" applyFont="1" applyFill="1" applyBorder="1" applyAlignment="1">
      <alignment horizontal="center" vertical="center"/>
    </xf>
    <xf numFmtId="0" fontId="10" fillId="8" borderId="2" xfId="3" applyFont="1" applyFill="1" applyBorder="1" applyAlignment="1">
      <alignment horizontal="center" vertical="center"/>
    </xf>
    <xf numFmtId="2" fontId="10" fillId="8" borderId="1" xfId="3" applyNumberFormat="1" applyFont="1" applyFill="1" applyBorder="1" applyAlignment="1">
      <alignment horizontal="center" vertical="center" wrapText="1"/>
    </xf>
    <xf numFmtId="2" fontId="10" fillId="13" borderId="4" xfId="3" applyNumberFormat="1" applyFont="1" applyFill="1" applyBorder="1" applyAlignment="1">
      <alignment horizontal="center" vertical="center" wrapText="1"/>
    </xf>
    <xf numFmtId="9" fontId="9" fillId="13" borderId="0" xfId="5" applyFont="1" applyFill="1"/>
    <xf numFmtId="0" fontId="10" fillId="15" borderId="4" xfId="3" applyFont="1" applyFill="1" applyBorder="1" applyAlignment="1">
      <alignment horizontal="center" vertical="center"/>
    </xf>
    <xf numFmtId="0" fontId="10" fillId="15" borderId="4" xfId="3" applyFont="1" applyFill="1" applyBorder="1" applyAlignment="1">
      <alignment horizontal="center" vertical="center" wrapText="1"/>
    </xf>
    <xf numFmtId="2" fontId="10" fillId="15" borderId="4" xfId="3" applyNumberFormat="1" applyFont="1" applyFill="1" applyBorder="1" applyAlignment="1">
      <alignment horizontal="center" vertical="center"/>
    </xf>
    <xf numFmtId="2" fontId="10" fillId="15" borderId="3" xfId="3" applyNumberFormat="1" applyFont="1" applyFill="1" applyBorder="1" applyAlignment="1">
      <alignment horizontal="center" vertical="center" wrapText="1"/>
    </xf>
    <xf numFmtId="49" fontId="10" fillId="15" borderId="1" xfId="3" applyNumberFormat="1" applyFont="1" applyFill="1" applyBorder="1" applyAlignment="1">
      <alignment horizontal="center" vertical="center"/>
    </xf>
    <xf numFmtId="0" fontId="9" fillId="15" borderId="0" xfId="4" applyFill="1"/>
    <xf numFmtId="9" fontId="9" fillId="15" borderId="0" xfId="5" applyFont="1" applyFill="1"/>
    <xf numFmtId="0" fontId="10" fillId="16" borderId="4" xfId="3" applyFont="1" applyFill="1" applyBorder="1" applyAlignment="1">
      <alignment horizontal="center" vertical="center"/>
    </xf>
    <xf numFmtId="0" fontId="10" fillId="16" borderId="4" xfId="3" applyFont="1" applyFill="1" applyBorder="1" applyAlignment="1">
      <alignment horizontal="center" vertical="center" wrapText="1"/>
    </xf>
    <xf numFmtId="2" fontId="10" fillId="16" borderId="4" xfId="3" applyNumberFormat="1" applyFont="1" applyFill="1" applyBorder="1" applyAlignment="1">
      <alignment horizontal="center" vertical="center"/>
    </xf>
    <xf numFmtId="2" fontId="10" fillId="16" borderId="3" xfId="3" applyNumberFormat="1" applyFont="1" applyFill="1" applyBorder="1" applyAlignment="1">
      <alignment horizontal="center" vertical="center" wrapText="1"/>
    </xf>
    <xf numFmtId="49" fontId="10" fillId="16" borderId="1" xfId="3" applyNumberFormat="1" applyFont="1" applyFill="1" applyBorder="1" applyAlignment="1">
      <alignment horizontal="center" vertical="center"/>
    </xf>
    <xf numFmtId="0" fontId="9" fillId="16" borderId="0" xfId="4" applyFill="1"/>
    <xf numFmtId="9" fontId="9" fillId="16" borderId="0" xfId="5" applyFont="1" applyFill="1"/>
    <xf numFmtId="0" fontId="10" fillId="0" borderId="33" xfId="3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/>
    </xf>
    <xf numFmtId="0" fontId="10" fillId="6" borderId="1" xfId="4" applyFont="1" applyFill="1" applyBorder="1" applyAlignment="1">
      <alignment horizontal="center" vertical="center" wrapText="1"/>
    </xf>
    <xf numFmtId="2" fontId="10" fillId="6" borderId="1" xfId="4" applyNumberFormat="1" applyFont="1" applyFill="1" applyBorder="1" applyAlignment="1">
      <alignment horizontal="center" vertical="center"/>
    </xf>
    <xf numFmtId="2" fontId="10" fillId="6" borderId="1" xfId="4" applyNumberFormat="1" applyFont="1" applyFill="1" applyBorder="1" applyAlignment="1">
      <alignment horizontal="center" vertical="center" wrapText="1"/>
    </xf>
    <xf numFmtId="2" fontId="10" fillId="0" borderId="3" xfId="3" applyNumberFormat="1" applyFont="1" applyFill="1" applyBorder="1" applyAlignment="1">
      <alignment horizontal="center" vertical="center" wrapText="1"/>
    </xf>
    <xf numFmtId="0" fontId="10" fillId="6" borderId="33" xfId="4" applyFont="1" applyFill="1" applyBorder="1" applyAlignment="1">
      <alignment horizontal="center" vertical="center" wrapText="1"/>
    </xf>
    <xf numFmtId="9" fontId="0" fillId="0" borderId="0" xfId="0" applyNumberFormat="1"/>
  </cellXfs>
  <cellStyles count="7">
    <cellStyle name="0,0_x000a__x000a_NA_x000a__x000a_" xfId="3"/>
    <cellStyle name="0,0_x000d__x000a_NA_x000d__x000a_" xfId="6"/>
    <cellStyle name="Hyperlink" xfId="1" builtinId="8"/>
    <cellStyle name="Normal" xfId="0" builtinId="0"/>
    <cellStyle name="Normal 2" xfId="4"/>
    <cellStyle name="Percent" xfId="2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ce.com/NR/rdonlyres/7A3455F0-A337-439B-9607-10A016D32D4B/0/spc_B_Std_Fixture_Watt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sa.lighting.philips.com/connect/tools_literature/additional-literature/electronic-fluorescent3.wpd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sa.lighting.philips.com/connect/tools_literature/additional-literature/electronic-fluorescent3.wpd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sa.lighting.philips.com/connect/tools_literature/additional-literature/electronic-fluorescent3.wpd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B1" workbookViewId="0">
      <selection activeCell="J5" sqref="J5"/>
    </sheetView>
  </sheetViews>
  <sheetFormatPr defaultRowHeight="15" x14ac:dyDescent="0.25"/>
  <cols>
    <col min="3" max="3" width="56.140625" bestFit="1" customWidth="1"/>
    <col min="5" max="5" width="5.5703125" customWidth="1"/>
    <col min="6" max="6" width="56.140625" bestFit="1" customWidth="1"/>
    <col min="7" max="7" width="10.7109375" customWidth="1"/>
    <col min="9" max="9" width="9.5703125" bestFit="1" customWidth="1"/>
    <col min="10" max="10" width="11" customWidth="1"/>
  </cols>
  <sheetData>
    <row r="1" spans="1:10" x14ac:dyDescent="0.25">
      <c r="A1" t="s">
        <v>45</v>
      </c>
      <c r="B1" s="16" t="s">
        <v>10</v>
      </c>
    </row>
    <row r="3" spans="1:10" ht="15.75" thickBot="1" x14ac:dyDescent="0.3">
      <c r="C3" t="s">
        <v>11</v>
      </c>
      <c r="F3" t="s">
        <v>12</v>
      </c>
    </row>
    <row r="4" spans="1:10" ht="48.75" thickBot="1" x14ac:dyDescent="0.3">
      <c r="A4" s="5" t="s">
        <v>13</v>
      </c>
      <c r="C4" s="1" t="s">
        <v>0</v>
      </c>
      <c r="D4" s="2" t="s">
        <v>1</v>
      </c>
      <c r="F4" s="1" t="s">
        <v>0</v>
      </c>
      <c r="G4" s="2" t="s">
        <v>54</v>
      </c>
      <c r="I4" s="5" t="s">
        <v>18</v>
      </c>
      <c r="J4" s="5" t="s">
        <v>69</v>
      </c>
    </row>
    <row r="5" spans="1:10" ht="15.75" thickBot="1" x14ac:dyDescent="0.3">
      <c r="A5" s="3" t="s">
        <v>2</v>
      </c>
      <c r="C5" s="3" t="s">
        <v>3</v>
      </c>
      <c r="D5" s="4">
        <v>109</v>
      </c>
      <c r="F5" s="3" t="s">
        <v>14</v>
      </c>
      <c r="G5" s="4">
        <v>58</v>
      </c>
      <c r="I5" s="40">
        <f>D5-G5</f>
        <v>51</v>
      </c>
      <c r="J5" s="29">
        <f>I5*'Average ballast impact'!$H$11</f>
        <v>36.72</v>
      </c>
    </row>
    <row r="6" spans="1:10" ht="15.75" thickBot="1" x14ac:dyDescent="0.3">
      <c r="A6" s="3" t="s">
        <v>4</v>
      </c>
      <c r="C6" s="3" t="s">
        <v>5</v>
      </c>
      <c r="D6" s="4">
        <v>59</v>
      </c>
      <c r="F6" s="3" t="s">
        <v>15</v>
      </c>
      <c r="G6" s="4">
        <v>31</v>
      </c>
      <c r="I6" s="40">
        <f t="shared" ref="I6:I8" si="0">D6-G6</f>
        <v>28</v>
      </c>
      <c r="J6" s="29">
        <f>I6*'Average ballast impact'!$H$11</f>
        <v>20.16</v>
      </c>
    </row>
    <row r="7" spans="1:10" ht="15.75" thickBot="1" x14ac:dyDescent="0.3">
      <c r="A7" s="3" t="s">
        <v>6</v>
      </c>
      <c r="C7" s="3" t="s">
        <v>7</v>
      </c>
      <c r="D7" s="4">
        <v>46</v>
      </c>
      <c r="F7" s="3" t="s">
        <v>16</v>
      </c>
      <c r="G7" s="4">
        <v>26</v>
      </c>
      <c r="I7" s="40">
        <f t="shared" si="0"/>
        <v>20</v>
      </c>
      <c r="J7" s="29">
        <f>I7*'Average ballast impact'!$H$11</f>
        <v>14.399999999999999</v>
      </c>
    </row>
    <row r="8" spans="1:10" ht="15.75" thickBot="1" x14ac:dyDescent="0.3">
      <c r="A8" s="3" t="s">
        <v>8</v>
      </c>
      <c r="C8" s="3" t="s">
        <v>9</v>
      </c>
      <c r="D8" s="4">
        <v>33</v>
      </c>
      <c r="F8" s="3" t="s">
        <v>17</v>
      </c>
      <c r="G8" s="4">
        <v>20</v>
      </c>
      <c r="I8" s="40">
        <f t="shared" si="0"/>
        <v>13</v>
      </c>
      <c r="J8" s="29">
        <f>I8*'Average ballast impact'!$H$11</f>
        <v>9.36</v>
      </c>
    </row>
    <row r="9" spans="1:10" ht="15.75" thickBot="1" x14ac:dyDescent="0.3">
      <c r="I9" s="8"/>
    </row>
    <row r="10" spans="1:10" ht="15.75" thickBot="1" x14ac:dyDescent="0.3">
      <c r="A10" s="6" t="s">
        <v>2</v>
      </c>
      <c r="C10" s="6" t="s">
        <v>19</v>
      </c>
      <c r="D10" s="7">
        <v>167</v>
      </c>
      <c r="F10" s="6" t="s">
        <v>3</v>
      </c>
      <c r="G10" s="7">
        <f>D5</f>
        <v>109</v>
      </c>
      <c r="H10" s="32"/>
      <c r="I10" s="40">
        <f>D10-G10</f>
        <v>58</v>
      </c>
      <c r="J10" s="29">
        <f>I10*'Average ballast impact'!$H$11</f>
        <v>41.76</v>
      </c>
    </row>
    <row r="11" spans="1:10" ht="15.75" thickBot="1" x14ac:dyDescent="0.3">
      <c r="A11" s="3" t="s">
        <v>4</v>
      </c>
      <c r="C11" s="3" t="s">
        <v>20</v>
      </c>
      <c r="D11" s="4">
        <v>89</v>
      </c>
      <c r="F11" s="3" t="s">
        <v>5</v>
      </c>
      <c r="G11" s="7">
        <f t="shared" ref="G11:G13" si="1">D6</f>
        <v>59</v>
      </c>
      <c r="H11" s="32"/>
      <c r="I11" s="40">
        <f t="shared" ref="I11:I13" si="2">D11-G11</f>
        <v>30</v>
      </c>
      <c r="J11" s="29">
        <f>I11*'Average ballast impact'!$H$11</f>
        <v>21.599999999999998</v>
      </c>
    </row>
    <row r="12" spans="1:10" ht="15.75" thickBot="1" x14ac:dyDescent="0.3">
      <c r="A12" s="3" t="s">
        <v>6</v>
      </c>
      <c r="C12" s="3" t="s">
        <v>21</v>
      </c>
      <c r="D12" s="4">
        <v>67</v>
      </c>
      <c r="F12" s="3" t="s">
        <v>7</v>
      </c>
      <c r="G12" s="7">
        <f t="shared" si="1"/>
        <v>46</v>
      </c>
      <c r="H12" s="32"/>
      <c r="I12" s="40">
        <f t="shared" si="2"/>
        <v>21</v>
      </c>
      <c r="J12" s="29">
        <f>I12*'Average ballast impact'!$H$11</f>
        <v>15.12</v>
      </c>
    </row>
    <row r="13" spans="1:10" ht="15.75" thickBot="1" x14ac:dyDescent="0.3">
      <c r="A13" s="3" t="s">
        <v>8</v>
      </c>
      <c r="C13" s="3" t="s">
        <v>22</v>
      </c>
      <c r="D13" s="4">
        <v>47</v>
      </c>
      <c r="F13" s="3" t="s">
        <v>9</v>
      </c>
      <c r="G13" s="7">
        <f t="shared" si="1"/>
        <v>33</v>
      </c>
      <c r="H13" s="32"/>
      <c r="I13" s="40">
        <f t="shared" si="2"/>
        <v>14</v>
      </c>
      <c r="J13" s="29">
        <f>I13*'Average ballast impact'!$H$11</f>
        <v>10.08</v>
      </c>
    </row>
    <row r="14" spans="1:10" ht="15.75" thickBot="1" x14ac:dyDescent="0.3">
      <c r="H14" s="32"/>
      <c r="I14" s="30"/>
      <c r="J14" s="32"/>
    </row>
    <row r="15" spans="1:10" ht="15.75" thickBot="1" x14ac:dyDescent="0.3">
      <c r="A15" s="6" t="s">
        <v>2</v>
      </c>
      <c r="C15" s="6" t="s">
        <v>23</v>
      </c>
      <c r="D15" s="7">
        <v>219</v>
      </c>
      <c r="F15" s="6" t="s">
        <v>19</v>
      </c>
      <c r="G15" s="7">
        <f>D10</f>
        <v>167</v>
      </c>
      <c r="H15" s="32"/>
      <c r="I15" s="40">
        <f>D15-G15</f>
        <v>52</v>
      </c>
      <c r="J15" s="29">
        <f>I15*'Average ballast impact'!$H$11</f>
        <v>37.44</v>
      </c>
    </row>
    <row r="16" spans="1:10" ht="15.75" thickBot="1" x14ac:dyDescent="0.3">
      <c r="A16" s="3" t="s">
        <v>4</v>
      </c>
      <c r="C16" s="3" t="s">
        <v>24</v>
      </c>
      <c r="D16" s="4">
        <v>112</v>
      </c>
      <c r="F16" s="3" t="s">
        <v>20</v>
      </c>
      <c r="G16" s="7">
        <f t="shared" ref="G16:G18" si="3">D11</f>
        <v>89</v>
      </c>
      <c r="H16" s="32"/>
      <c r="I16" s="40">
        <f t="shared" ref="I16:I18" si="4">D16-G16</f>
        <v>23</v>
      </c>
      <c r="J16" s="29">
        <f>I16*'Average ballast impact'!$H$11</f>
        <v>16.559999999999999</v>
      </c>
    </row>
    <row r="17" spans="1:10" ht="15.75" thickBot="1" x14ac:dyDescent="0.3">
      <c r="A17" s="3" t="s">
        <v>6</v>
      </c>
      <c r="C17" s="3" t="s">
        <v>25</v>
      </c>
      <c r="D17" s="4">
        <v>87</v>
      </c>
      <c r="F17" s="3" t="s">
        <v>21</v>
      </c>
      <c r="G17" s="7">
        <f t="shared" si="3"/>
        <v>67</v>
      </c>
      <c r="H17" s="32"/>
      <c r="I17" s="40">
        <f t="shared" si="4"/>
        <v>20</v>
      </c>
      <c r="J17" s="29">
        <f>I17*'Average ballast impact'!$H$11</f>
        <v>14.399999999999999</v>
      </c>
    </row>
    <row r="18" spans="1:10" ht="15.75" thickBot="1" x14ac:dyDescent="0.3">
      <c r="A18" s="3" t="s">
        <v>8</v>
      </c>
      <c r="C18" s="3" t="s">
        <v>26</v>
      </c>
      <c r="D18" s="4">
        <v>61</v>
      </c>
      <c r="F18" s="3" t="s">
        <v>22</v>
      </c>
      <c r="G18" s="7">
        <f t="shared" si="3"/>
        <v>47</v>
      </c>
      <c r="H18" s="32"/>
      <c r="I18" s="40">
        <f t="shared" si="4"/>
        <v>14</v>
      </c>
      <c r="J18" s="29">
        <f>I18*'Average ballast impact'!$H$11</f>
        <v>10.08</v>
      </c>
    </row>
    <row r="19" spans="1:10" ht="15.75" thickBot="1" x14ac:dyDescent="0.3">
      <c r="H19" s="32"/>
      <c r="I19" s="32"/>
      <c r="J19" s="32"/>
    </row>
    <row r="20" spans="1:10" ht="15.75" thickBot="1" x14ac:dyDescent="0.3">
      <c r="A20" s="6" t="s">
        <v>2</v>
      </c>
      <c r="C20" s="6" t="s">
        <v>60</v>
      </c>
      <c r="D20" s="7">
        <v>128</v>
      </c>
      <c r="F20" s="6" t="s">
        <v>42</v>
      </c>
      <c r="G20" s="7">
        <v>75</v>
      </c>
      <c r="H20" s="32"/>
      <c r="J20" s="31">
        <f>D20-G20</f>
        <v>53</v>
      </c>
    </row>
    <row r="21" spans="1:10" ht="15.75" thickBot="1" x14ac:dyDescent="0.3">
      <c r="A21" s="3" t="s">
        <v>4</v>
      </c>
      <c r="C21" s="3" t="s">
        <v>39</v>
      </c>
      <c r="D21" s="4">
        <v>72</v>
      </c>
      <c r="F21" s="3" t="s">
        <v>59</v>
      </c>
      <c r="G21" s="4">
        <v>43</v>
      </c>
      <c r="H21" s="32"/>
      <c r="J21" s="31">
        <f>D21-G21</f>
        <v>29</v>
      </c>
    </row>
    <row r="22" spans="1:10" ht="15.75" thickBot="1" x14ac:dyDescent="0.3">
      <c r="A22" s="3" t="s">
        <v>6</v>
      </c>
      <c r="C22" s="3" t="s">
        <v>56</v>
      </c>
      <c r="D22" s="4">
        <v>73</v>
      </c>
      <c r="F22" s="3" t="s">
        <v>58</v>
      </c>
      <c r="G22" s="4">
        <v>42</v>
      </c>
      <c r="H22" s="32"/>
      <c r="J22" s="31">
        <f>D22-G22</f>
        <v>31</v>
      </c>
    </row>
    <row r="23" spans="1:10" ht="15.75" thickBot="1" x14ac:dyDescent="0.3">
      <c r="A23" s="3" t="s">
        <v>8</v>
      </c>
      <c r="C23" s="3" t="s">
        <v>32</v>
      </c>
      <c r="D23" s="4">
        <v>56</v>
      </c>
      <c r="F23" s="3" t="s">
        <v>37</v>
      </c>
      <c r="G23" s="4">
        <v>28</v>
      </c>
      <c r="H23" s="32"/>
      <c r="J23" s="31">
        <f>D23-G23</f>
        <v>28</v>
      </c>
    </row>
    <row r="24" spans="1:10" ht="15.75" thickBot="1" x14ac:dyDescent="0.3">
      <c r="H24" s="32"/>
      <c r="J24" s="30"/>
    </row>
    <row r="25" spans="1:10" ht="15.75" thickBot="1" x14ac:dyDescent="0.3">
      <c r="A25" s="6" t="s">
        <v>2</v>
      </c>
      <c r="C25" s="6" t="s">
        <v>61</v>
      </c>
      <c r="D25" s="7">
        <v>203</v>
      </c>
      <c r="F25" s="6" t="str">
        <f>C20</f>
        <v>Fluorescent, (2) 96", ES lamp, MAG-STD</v>
      </c>
      <c r="G25" s="7">
        <f>D20</f>
        <v>128</v>
      </c>
      <c r="H25" s="32"/>
      <c r="J25" s="31">
        <f>D25-G25</f>
        <v>75</v>
      </c>
    </row>
    <row r="26" spans="1:10" ht="15.75" thickBot="1" x14ac:dyDescent="0.3">
      <c r="A26" s="3" t="s">
        <v>4</v>
      </c>
      <c r="C26" s="3" t="s">
        <v>40</v>
      </c>
      <c r="D26" s="4">
        <v>115</v>
      </c>
      <c r="F26" s="6" t="str">
        <f t="shared" ref="F26:F28" si="5">C21</f>
        <v>Fluorescent, (2) 48", ES lamp, MAG-ES</v>
      </c>
      <c r="G26" s="7">
        <f t="shared" ref="G26:G28" si="6">D21</f>
        <v>72</v>
      </c>
      <c r="H26" s="32"/>
      <c r="J26" s="31">
        <f>D26-G26</f>
        <v>43</v>
      </c>
    </row>
    <row r="27" spans="1:10" ht="15.75" thickBot="1" x14ac:dyDescent="0.3">
      <c r="A27" s="3" t="s">
        <v>6</v>
      </c>
      <c r="C27" s="3" t="s">
        <v>57</v>
      </c>
      <c r="D27" s="4">
        <v>115</v>
      </c>
      <c r="F27" s="6" t="str">
        <f t="shared" si="5"/>
        <v>Fluorescent, (2) 36", ES lamp, MAG-STD</v>
      </c>
      <c r="G27" s="7">
        <f t="shared" si="6"/>
        <v>73</v>
      </c>
      <c r="H27" s="32"/>
      <c r="J27" s="31">
        <f>D27-G27</f>
        <v>42</v>
      </c>
    </row>
    <row r="28" spans="1:10" ht="15.75" thickBot="1" x14ac:dyDescent="0.3">
      <c r="A28" s="3" t="s">
        <v>8</v>
      </c>
      <c r="C28" s="3" t="s">
        <v>33</v>
      </c>
      <c r="D28" s="4">
        <v>62</v>
      </c>
      <c r="F28" s="6" t="str">
        <f t="shared" si="5"/>
        <v>Fluorescent, (2) 24", STD lamp</v>
      </c>
      <c r="G28" s="7">
        <f t="shared" si="6"/>
        <v>56</v>
      </c>
      <c r="H28" s="32"/>
      <c r="J28" s="31">
        <f>D28-G28</f>
        <v>6</v>
      </c>
    </row>
    <row r="29" spans="1:10" ht="15.75" thickBot="1" x14ac:dyDescent="0.3">
      <c r="H29" s="32"/>
      <c r="J29" s="30"/>
    </row>
    <row r="30" spans="1:10" ht="15.75" thickBot="1" x14ac:dyDescent="0.3">
      <c r="A30" s="6" t="s">
        <v>2</v>
      </c>
      <c r="C30" s="6" t="s">
        <v>62</v>
      </c>
      <c r="D30" s="7">
        <v>256</v>
      </c>
      <c r="F30" s="6" t="str">
        <f>C25</f>
        <v>Fluorescent, (3) 96", ES lamp, MAG-STD</v>
      </c>
      <c r="G30" s="7">
        <f>D25</f>
        <v>203</v>
      </c>
      <c r="H30" s="32"/>
      <c r="J30" s="31">
        <f>D30-G30</f>
        <v>53</v>
      </c>
    </row>
    <row r="31" spans="1:10" ht="15.75" thickBot="1" x14ac:dyDescent="0.3">
      <c r="A31" s="3" t="s">
        <v>4</v>
      </c>
      <c r="C31" s="3" t="s">
        <v>41</v>
      </c>
      <c r="D31" s="4">
        <v>144</v>
      </c>
      <c r="F31" s="6" t="str">
        <f t="shared" ref="F31:F33" si="7">C26</f>
        <v>Fluorescent, (3) 48", ES lamp, MAG-ES</v>
      </c>
      <c r="G31" s="7">
        <f t="shared" ref="G31:G33" si="8">D26</f>
        <v>115</v>
      </c>
      <c r="H31" s="32"/>
      <c r="J31" s="31">
        <f>D31-G31</f>
        <v>29</v>
      </c>
    </row>
    <row r="32" spans="1:10" ht="15.75" thickBot="1" x14ac:dyDescent="0.3">
      <c r="A32" s="3" t="s">
        <v>6</v>
      </c>
      <c r="C32" s="3" t="s">
        <v>38</v>
      </c>
      <c r="D32" s="4">
        <v>162</v>
      </c>
      <c r="F32" s="6" t="str">
        <f t="shared" si="7"/>
        <v>Fluorescent, (3) 36", ES lamp,MAG-STD</v>
      </c>
      <c r="G32" s="7">
        <f t="shared" si="8"/>
        <v>115</v>
      </c>
      <c r="H32" s="32"/>
      <c r="J32" s="31">
        <f>D32-G32</f>
        <v>47</v>
      </c>
    </row>
    <row r="33" spans="1:10" ht="15.75" thickBot="1" x14ac:dyDescent="0.3">
      <c r="A33" s="3" t="s">
        <v>8</v>
      </c>
      <c r="C33" s="3" t="s">
        <v>34</v>
      </c>
      <c r="D33" s="4">
        <v>112</v>
      </c>
      <c r="F33" s="6" t="str">
        <f t="shared" si="7"/>
        <v>Fluorescent, (3) 24", STD lamp</v>
      </c>
      <c r="G33" s="7">
        <f t="shared" si="8"/>
        <v>62</v>
      </c>
      <c r="H33" s="32"/>
      <c r="J33" s="31">
        <f>D33-G33</f>
        <v>50</v>
      </c>
    </row>
    <row r="35" spans="1:10" x14ac:dyDescent="0.25">
      <c r="C35" s="37"/>
    </row>
    <row r="36" spans="1:10" x14ac:dyDescent="0.25">
      <c r="C36" s="37"/>
    </row>
  </sheetData>
  <hyperlinks>
    <hyperlink ref="B1" r:id="rId1"/>
  </hyperlinks>
  <pageMargins left="0.7" right="0.7" top="0.75" bottom="0.75" header="0.3" footer="0.3"/>
  <pageSetup orientation="portrait" horizont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H5" sqref="H5"/>
    </sheetView>
  </sheetViews>
  <sheetFormatPr defaultRowHeight="15" x14ac:dyDescent="0.25"/>
  <sheetData>
    <row r="1" spans="1:13" ht="15.75" thickBot="1" x14ac:dyDescent="0.3"/>
    <row r="2" spans="1:13" ht="15" customHeight="1" thickBot="1" x14ac:dyDescent="0.3">
      <c r="B2" s="61" t="s">
        <v>47</v>
      </c>
      <c r="C2" s="62"/>
      <c r="D2" s="62"/>
      <c r="E2" s="62"/>
      <c r="F2" s="62"/>
      <c r="G2" s="62"/>
      <c r="H2" s="62"/>
      <c r="I2" s="62"/>
      <c r="J2" s="62"/>
      <c r="K2" s="63"/>
      <c r="L2" s="56" t="s">
        <v>35</v>
      </c>
      <c r="M2" s="57"/>
    </row>
    <row r="3" spans="1:13" x14ac:dyDescent="0.25">
      <c r="B3" s="56" t="s">
        <v>43</v>
      </c>
      <c r="C3" s="60"/>
      <c r="D3" s="60"/>
      <c r="E3" s="60"/>
      <c r="F3" s="57"/>
      <c r="G3" s="56" t="s">
        <v>44</v>
      </c>
      <c r="H3" s="60"/>
      <c r="I3" s="60"/>
      <c r="J3" s="60"/>
      <c r="K3" s="64"/>
      <c r="L3" s="58" t="s">
        <v>46</v>
      </c>
      <c r="M3" s="59"/>
    </row>
    <row r="4" spans="1:13" ht="30.75" thickBot="1" x14ac:dyDescent="0.3">
      <c r="B4" s="41" t="s">
        <v>27</v>
      </c>
      <c r="C4" s="42" t="s">
        <v>28</v>
      </c>
      <c r="D4" s="43" t="s">
        <v>29</v>
      </c>
      <c r="E4" s="43" t="s">
        <v>30</v>
      </c>
      <c r="F4" s="44" t="s">
        <v>31</v>
      </c>
      <c r="G4" s="41" t="s">
        <v>27</v>
      </c>
      <c r="H4" s="42" t="s">
        <v>28</v>
      </c>
      <c r="I4" s="43" t="s">
        <v>29</v>
      </c>
      <c r="J4" s="43" t="s">
        <v>30</v>
      </c>
      <c r="K4" s="45" t="s">
        <v>31</v>
      </c>
      <c r="L4" s="41" t="s">
        <v>27</v>
      </c>
      <c r="M4" s="46" t="s">
        <v>36</v>
      </c>
    </row>
    <row r="5" spans="1:13" x14ac:dyDescent="0.25">
      <c r="A5" s="17" t="s">
        <v>2</v>
      </c>
      <c r="B5" s="47">
        <f>109/2</f>
        <v>54.5</v>
      </c>
      <c r="C5" s="48">
        <f>'Fixture delta watts'!J5</f>
        <v>36.72</v>
      </c>
      <c r="D5" s="48">
        <f>'Fixture delta watts'!J10</f>
        <v>41.76</v>
      </c>
      <c r="E5" s="48">
        <f>'Fixture delta watts'!J15</f>
        <v>37.44</v>
      </c>
      <c r="F5" s="49">
        <f>AVERAGE(C5:E5)</f>
        <v>38.639999999999993</v>
      </c>
      <c r="G5" s="47">
        <f>138/2</f>
        <v>69</v>
      </c>
      <c r="H5" s="48">
        <f>'Fixture delta watts'!J20</f>
        <v>53</v>
      </c>
      <c r="I5" s="48">
        <f>'Fixture delta watts'!J25</f>
        <v>75</v>
      </c>
      <c r="J5" s="48">
        <f>'Fixture delta watts'!J30</f>
        <v>53</v>
      </c>
      <c r="K5" s="50">
        <f>AVERAGE(H5:J5)</f>
        <v>60.333333333333336</v>
      </c>
      <c r="L5" s="10">
        <f>B5*0.2+G5*0.8</f>
        <v>66.100000000000009</v>
      </c>
      <c r="M5" s="49">
        <f>F5*0.2+K5*0.8</f>
        <v>55.994666666666674</v>
      </c>
    </row>
    <row r="6" spans="1:13" x14ac:dyDescent="0.25">
      <c r="A6" s="18" t="s">
        <v>4</v>
      </c>
      <c r="B6" s="33">
        <f>59/2</f>
        <v>29.5</v>
      </c>
      <c r="C6" s="34">
        <f>'Fixture delta watts'!J6</f>
        <v>20.16</v>
      </c>
      <c r="D6" s="34">
        <f>'Fixture delta watts'!J11</f>
        <v>21.599999999999998</v>
      </c>
      <c r="E6" s="34">
        <f>'Fixture delta watts'!J16</f>
        <v>16.559999999999999</v>
      </c>
      <c r="F6" s="11">
        <f t="shared" ref="F6:F8" si="0">AVERAGE(C6:E6)</f>
        <v>19.439999999999998</v>
      </c>
      <c r="G6" s="33">
        <f>80/2</f>
        <v>40</v>
      </c>
      <c r="H6" s="34">
        <f>'Fixture delta watts'!J21</f>
        <v>29</v>
      </c>
      <c r="I6" s="34">
        <f>'Fixture delta watts'!J26</f>
        <v>43</v>
      </c>
      <c r="J6" s="34">
        <f>'Fixture delta watts'!J31</f>
        <v>29</v>
      </c>
      <c r="K6" s="9">
        <f t="shared" ref="K6:K8" si="1">AVERAGE(H6:J6)</f>
        <v>33.666666666666664</v>
      </c>
      <c r="L6" s="15">
        <f t="shared" ref="L6:L8" si="2">B6*0.2+G6*0.8</f>
        <v>37.9</v>
      </c>
      <c r="M6" s="11">
        <f t="shared" ref="M6:M8" si="3">F6*0.2+K6*0.8</f>
        <v>30.821333333333335</v>
      </c>
    </row>
    <row r="7" spans="1:13" x14ac:dyDescent="0.25">
      <c r="A7" s="18" t="s">
        <v>6</v>
      </c>
      <c r="B7" s="33">
        <f>46/2</f>
        <v>23</v>
      </c>
      <c r="C7" s="34">
        <f>'Fixture delta watts'!J7</f>
        <v>14.399999999999999</v>
      </c>
      <c r="D7" s="34">
        <f>'Fixture delta watts'!J12</f>
        <v>15.12</v>
      </c>
      <c r="E7" s="34">
        <f>'Fixture delta watts'!J17</f>
        <v>14.399999999999999</v>
      </c>
      <c r="F7" s="11">
        <f t="shared" si="0"/>
        <v>14.639999999999999</v>
      </c>
      <c r="G7" s="33">
        <f>74/2</f>
        <v>37</v>
      </c>
      <c r="H7" s="34">
        <f>'Fixture delta watts'!J22</f>
        <v>31</v>
      </c>
      <c r="I7" s="34">
        <f>'Fixture delta watts'!J27</f>
        <v>42</v>
      </c>
      <c r="J7" s="34">
        <f>'Fixture delta watts'!J32</f>
        <v>47</v>
      </c>
      <c r="K7" s="9">
        <f t="shared" si="1"/>
        <v>40</v>
      </c>
      <c r="L7" s="15">
        <f t="shared" si="2"/>
        <v>34.200000000000003</v>
      </c>
      <c r="M7" s="11">
        <f t="shared" si="3"/>
        <v>34.927999999999997</v>
      </c>
    </row>
    <row r="8" spans="1:13" ht="15.75" thickBot="1" x14ac:dyDescent="0.3">
      <c r="A8" s="19" t="s">
        <v>8</v>
      </c>
      <c r="B8" s="35">
        <f>33/2</f>
        <v>16.5</v>
      </c>
      <c r="C8" s="36">
        <f>'Fixture delta watts'!J8</f>
        <v>9.36</v>
      </c>
      <c r="D8" s="36">
        <f>'Fixture delta watts'!J13</f>
        <v>10.08</v>
      </c>
      <c r="E8" s="36">
        <f>'Fixture delta watts'!J18</f>
        <v>10.08</v>
      </c>
      <c r="F8" s="13">
        <f t="shared" si="0"/>
        <v>9.8399999999999981</v>
      </c>
      <c r="G8" s="35">
        <f>51/2</f>
        <v>25.5</v>
      </c>
      <c r="H8" s="36">
        <f>'Fixture delta watts'!J23</f>
        <v>28</v>
      </c>
      <c r="I8" s="36">
        <f>'Fixture delta watts'!J28</f>
        <v>6</v>
      </c>
      <c r="J8" s="36">
        <f>'Fixture delta watts'!J33</f>
        <v>50</v>
      </c>
      <c r="K8" s="14">
        <f t="shared" si="1"/>
        <v>28</v>
      </c>
      <c r="L8" s="12">
        <f t="shared" si="2"/>
        <v>23.700000000000003</v>
      </c>
      <c r="M8" s="13">
        <f t="shared" si="3"/>
        <v>24.368000000000002</v>
      </c>
    </row>
  </sheetData>
  <mergeCells count="5">
    <mergeCell ref="L2:M2"/>
    <mergeCell ref="L3:M3"/>
    <mergeCell ref="B3:F3"/>
    <mergeCell ref="B2:K2"/>
    <mergeCell ref="G3:K3"/>
  </mergeCells>
  <pageMargins left="0.7" right="0.7" top="0.75" bottom="0.75" header="0.3" footer="0.3"/>
  <pageSetup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tabSelected="1" workbookViewId="0">
      <selection activeCell="B5" sqref="B5:D8"/>
    </sheetView>
  </sheetViews>
  <sheetFormatPr defaultRowHeight="15" x14ac:dyDescent="0.25"/>
  <cols>
    <col min="1" max="1" width="9.140625" style="21"/>
    <col min="2" max="3" width="9.140625" style="22"/>
    <col min="4" max="4" width="17.140625" style="22" customWidth="1"/>
    <col min="5" max="16384" width="9.140625" style="21"/>
  </cols>
  <sheetData>
    <row r="2" spans="1:4" ht="15" customHeight="1" x14ac:dyDescent="0.25"/>
    <row r="3" spans="1:4" s="23" customFormat="1" ht="36.75" customHeight="1" x14ac:dyDescent="0.25">
      <c r="A3" s="24"/>
      <c r="B3" s="65" t="s">
        <v>47</v>
      </c>
      <c r="C3" s="65"/>
      <c r="D3" s="25" t="s">
        <v>35</v>
      </c>
    </row>
    <row r="4" spans="1:4" x14ac:dyDescent="0.25">
      <c r="A4" s="26"/>
      <c r="B4" s="25" t="s">
        <v>43</v>
      </c>
      <c r="C4" s="25" t="s">
        <v>44</v>
      </c>
      <c r="D4" s="25" t="s">
        <v>46</v>
      </c>
    </row>
    <row r="5" spans="1:4" x14ac:dyDescent="0.25">
      <c r="A5" s="27" t="s">
        <v>2</v>
      </c>
      <c r="B5" s="28">
        <f>Comparison!F5</f>
        <v>38.639999999999993</v>
      </c>
      <c r="C5" s="28">
        <f>Comparison!K5</f>
        <v>60.333333333333336</v>
      </c>
      <c r="D5" s="28">
        <f>B5*0.2+C5*0.8</f>
        <v>55.994666666666674</v>
      </c>
    </row>
    <row r="6" spans="1:4" x14ac:dyDescent="0.25">
      <c r="A6" s="27" t="s">
        <v>4</v>
      </c>
      <c r="B6" s="28">
        <f>Comparison!F6</f>
        <v>19.439999999999998</v>
      </c>
      <c r="C6" s="28">
        <f>Comparison!K6</f>
        <v>33.666666666666664</v>
      </c>
      <c r="D6" s="28">
        <f>B6*0.2+C6*0.8</f>
        <v>30.821333333333335</v>
      </c>
    </row>
    <row r="7" spans="1:4" x14ac:dyDescent="0.25">
      <c r="A7" s="27" t="s">
        <v>6</v>
      </c>
      <c r="B7" s="28">
        <f>Comparison!F7</f>
        <v>14.639999999999999</v>
      </c>
      <c r="C7" s="28">
        <f>Comparison!K7</f>
        <v>40</v>
      </c>
      <c r="D7" s="28">
        <f>B7*0.2+C7*0.8</f>
        <v>34.927999999999997</v>
      </c>
    </row>
    <row r="8" spans="1:4" x14ac:dyDescent="0.25">
      <c r="A8" s="27" t="s">
        <v>8</v>
      </c>
      <c r="B8" s="28">
        <f>Comparison!F8</f>
        <v>9.8399999999999981</v>
      </c>
      <c r="C8" s="28">
        <f>Comparison!K8</f>
        <v>28</v>
      </c>
      <c r="D8" s="28">
        <f>B8*0.2+C8*0.8</f>
        <v>24.368000000000002</v>
      </c>
    </row>
  </sheetData>
  <mergeCells count="1">
    <mergeCell ref="B3:C3"/>
  </mergeCells>
  <pageMargins left="0.7" right="0.7" top="0.75" bottom="0.75" header="0.3" footer="0.3"/>
  <pageSetup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1"/>
  <sheetViews>
    <sheetView workbookViewId="0">
      <selection activeCell="H12" sqref="H12"/>
    </sheetView>
  </sheetViews>
  <sheetFormatPr defaultRowHeight="15" x14ac:dyDescent="0.25"/>
  <cols>
    <col min="3" max="3" width="36.28515625" bestFit="1" customWidth="1"/>
  </cols>
  <sheetData>
    <row r="3" spans="3:8" s="20" customFormat="1" ht="30" x14ac:dyDescent="0.25">
      <c r="D3" s="54" t="s">
        <v>28</v>
      </c>
      <c r="E3" s="54" t="s">
        <v>29</v>
      </c>
      <c r="F3" s="54" t="s">
        <v>30</v>
      </c>
      <c r="G3" s="54" t="s">
        <v>31</v>
      </c>
      <c r="H3" s="54" t="s">
        <v>85</v>
      </c>
    </row>
    <row r="4" spans="3:8" x14ac:dyDescent="0.25">
      <c r="C4" s="51" t="s">
        <v>81</v>
      </c>
      <c r="D4" s="52">
        <f>'T8 Instant Centium'!J8</f>
        <v>0.70370370370370372</v>
      </c>
      <c r="E4" s="52">
        <f>'T8 Instant Centium'!J11</f>
        <v>0.68965517241379315</v>
      </c>
      <c r="F4" s="52">
        <f>'T8 Instant Centium'!J14</f>
        <v>0.69230769230769229</v>
      </c>
      <c r="G4" s="52">
        <f>AVERAGE('T8 Instant Centium'!J8:J14)</f>
        <v>0.69522218947506309</v>
      </c>
      <c r="H4" s="66">
        <f>AVERAGE('T8 Instant Centium'!J8:J14,'T8 Instant Optaniur'!J8:J11,'T8 Instant Optaniur'!J20:J35,'T8 Instant Optaniur'!J44:J50,'T8 Programmed Start'!J50:J53,'T8 Programmed Start'!J63:J66)</f>
        <v>0.7364658994242218</v>
      </c>
    </row>
    <row r="5" spans="3:8" x14ac:dyDescent="0.25">
      <c r="C5" s="51" t="s">
        <v>82</v>
      </c>
      <c r="D5" s="52">
        <f>AVERAGE('T8 Instant Optaniur'!J8,'T8 Instant Optaniur'!J20,'T8 Instant Optaniur'!J32)</f>
        <v>0.75086614941687413</v>
      </c>
      <c r="E5" s="52">
        <f>AVERAGE('T8 Instant Optaniur'!J11,'T8 Instant Optaniur'!J23,'T8 Instant Optaniur'!J32)</f>
        <v>0.73050332383665706</v>
      </c>
      <c r="F5" s="52">
        <f>AVERAGE('T8 Instant Optaniur'!J26,'T8 Instant Optaniur'!J50)</f>
        <v>0.80797101449275366</v>
      </c>
      <c r="G5" s="52">
        <f>AVERAGE('T8 Instant Optaniur'!J8:J11,'T8 Instant Optaniur'!J20:J35,'T8 Instant Optaniur'!J44:J50)</f>
        <v>0.76896800783757302</v>
      </c>
      <c r="H5" s="67"/>
    </row>
    <row r="6" spans="3:8" x14ac:dyDescent="0.25">
      <c r="C6" s="51" t="s">
        <v>83</v>
      </c>
      <c r="D6" s="53" t="s">
        <v>84</v>
      </c>
      <c r="E6" s="52">
        <f>AVERAGE('T8 Programmed Start'!J50,'T8 Programmed Start'!J63)</f>
        <v>0.70833333333333326</v>
      </c>
      <c r="F6" s="52">
        <f>AVERAGE('T8 Programmed Start'!J53,'T8 Programmed Start'!J66)</f>
        <v>0.663953488372093</v>
      </c>
      <c r="G6" s="52">
        <f>AVERAGE('T8 Programmed Start'!J50:J53,'T8 Programmed Start'!J63:J66)</f>
        <v>0.68614341085271313</v>
      </c>
      <c r="H6" s="67"/>
    </row>
    <row r="8" spans="3:8" x14ac:dyDescent="0.25">
      <c r="C8" t="s">
        <v>257</v>
      </c>
      <c r="H8" s="269">
        <f>Halco!Q1</f>
        <v>0.72222222222222232</v>
      </c>
    </row>
    <row r="9" spans="3:8" x14ac:dyDescent="0.25">
      <c r="C9" t="s">
        <v>258</v>
      </c>
      <c r="H9" s="269">
        <f>Universal!P1</f>
        <v>0.71607620148682949</v>
      </c>
    </row>
    <row r="11" spans="3:8" x14ac:dyDescent="0.25">
      <c r="E11" t="s">
        <v>86</v>
      </c>
      <c r="H11" s="55">
        <v>0.72</v>
      </c>
    </row>
  </sheetData>
  <mergeCells count="1">
    <mergeCell ref="H4:H6"/>
  </mergeCells>
  <pageMargins left="0.7" right="0.7" top="0.75" bottom="0.75" header="0.3" footer="0.3"/>
  <pageSetup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sqref="A1:XFD1048576"/>
    </sheetView>
  </sheetViews>
  <sheetFormatPr defaultRowHeight="15" x14ac:dyDescent="0.25"/>
  <cols>
    <col min="8" max="8" width="18.5703125" style="8" customWidth="1"/>
    <col min="9" max="11" width="9.140625" style="8"/>
  </cols>
  <sheetData>
    <row r="1" spans="1:11" x14ac:dyDescent="0.25">
      <c r="A1" t="s">
        <v>63</v>
      </c>
      <c r="B1" s="16" t="s">
        <v>64</v>
      </c>
    </row>
    <row r="4" spans="1:11" s="20" customFormat="1" ht="60" x14ac:dyDescent="0.25">
      <c r="D4" s="20" t="s">
        <v>50</v>
      </c>
      <c r="E4" s="20" t="s">
        <v>51</v>
      </c>
      <c r="F4" s="20" t="s">
        <v>55</v>
      </c>
      <c r="H4" s="38" t="s">
        <v>65</v>
      </c>
      <c r="I4" s="38" t="s">
        <v>67</v>
      </c>
      <c r="J4" s="38" t="s">
        <v>68</v>
      </c>
    </row>
    <row r="5" spans="1:11" x14ac:dyDescent="0.25">
      <c r="K5"/>
    </row>
    <row r="6" spans="1:11" x14ac:dyDescent="0.25">
      <c r="A6" t="s">
        <v>66</v>
      </c>
      <c r="B6" t="s">
        <v>49</v>
      </c>
      <c r="C6">
        <v>1</v>
      </c>
      <c r="D6">
        <v>29</v>
      </c>
      <c r="E6">
        <v>0.91</v>
      </c>
      <c r="F6">
        <v>3.14</v>
      </c>
      <c r="K6"/>
    </row>
    <row r="7" spans="1:11" x14ac:dyDescent="0.25">
      <c r="K7"/>
    </row>
    <row r="8" spans="1:11" x14ac:dyDescent="0.25">
      <c r="A8" t="s">
        <v>48</v>
      </c>
      <c r="B8" t="s">
        <v>49</v>
      </c>
      <c r="C8">
        <v>1</v>
      </c>
      <c r="D8">
        <v>37</v>
      </c>
      <c r="E8">
        <v>1.05</v>
      </c>
      <c r="F8">
        <v>2.84</v>
      </c>
      <c r="H8" s="8">
        <f>D9-D6</f>
        <v>27</v>
      </c>
      <c r="I8" s="8">
        <f>D9-D8</f>
        <v>19</v>
      </c>
      <c r="J8" s="39">
        <f>I8/H8</f>
        <v>0.70370370370370372</v>
      </c>
      <c r="K8"/>
    </row>
    <row r="9" spans="1:11" x14ac:dyDescent="0.25">
      <c r="C9">
        <v>2</v>
      </c>
      <c r="D9">
        <v>56</v>
      </c>
      <c r="E9">
        <v>0.89</v>
      </c>
      <c r="F9">
        <v>1.59</v>
      </c>
      <c r="J9" s="39"/>
      <c r="K9"/>
    </row>
    <row r="10" spans="1:11" x14ac:dyDescent="0.25">
      <c r="J10" s="39"/>
      <c r="K10"/>
    </row>
    <row r="11" spans="1:11" x14ac:dyDescent="0.25">
      <c r="A11" t="s">
        <v>52</v>
      </c>
      <c r="B11" t="s">
        <v>49</v>
      </c>
      <c r="C11">
        <v>2</v>
      </c>
      <c r="D11">
        <v>65</v>
      </c>
      <c r="E11">
        <v>1.01</v>
      </c>
      <c r="F11">
        <v>1.55</v>
      </c>
      <c r="H11" s="8">
        <f>D12-D9</f>
        <v>29</v>
      </c>
      <c r="I11" s="8">
        <f>D12-D11</f>
        <v>20</v>
      </c>
      <c r="J11" s="39">
        <f>I11/H11</f>
        <v>0.68965517241379315</v>
      </c>
      <c r="K11"/>
    </row>
    <row r="12" spans="1:11" x14ac:dyDescent="0.25">
      <c r="C12">
        <v>3</v>
      </c>
      <c r="D12">
        <v>85</v>
      </c>
      <c r="E12">
        <v>0.88</v>
      </c>
      <c r="F12">
        <v>1.04</v>
      </c>
      <c r="J12" s="39"/>
      <c r="K12"/>
    </row>
    <row r="13" spans="1:11" x14ac:dyDescent="0.25">
      <c r="J13" s="39"/>
      <c r="K13"/>
    </row>
    <row r="14" spans="1:11" x14ac:dyDescent="0.25">
      <c r="A14" t="s">
        <v>53</v>
      </c>
      <c r="B14" t="s">
        <v>49</v>
      </c>
      <c r="C14">
        <v>3</v>
      </c>
      <c r="D14">
        <v>93</v>
      </c>
      <c r="E14">
        <v>1</v>
      </c>
      <c r="F14">
        <v>1.08</v>
      </c>
      <c r="H14" s="8">
        <f>D15-D12</f>
        <v>26</v>
      </c>
      <c r="I14" s="8">
        <f>D15-D14</f>
        <v>18</v>
      </c>
      <c r="J14" s="39">
        <f>I14/H14</f>
        <v>0.69230769230769229</v>
      </c>
      <c r="K14"/>
    </row>
    <row r="15" spans="1:11" x14ac:dyDescent="0.25">
      <c r="C15">
        <v>4</v>
      </c>
      <c r="D15">
        <v>111</v>
      </c>
      <c r="E15">
        <v>0.89</v>
      </c>
      <c r="F15">
        <v>0.8</v>
      </c>
      <c r="K15"/>
    </row>
    <row r="16" spans="1:11" x14ac:dyDescent="0.25">
      <c r="K16"/>
    </row>
  </sheetData>
  <hyperlinks>
    <hyperlink ref="B1" r:id="rId1"/>
  </hyperlinks>
  <pageMargins left="0.7" right="0.7" top="0.75" bottom="0.75" header="0.3" footer="0.3"/>
  <pageSetup orientation="portrait" horizontalDpi="4294967294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40" workbookViewId="0">
      <selection activeCell="F52" sqref="F52"/>
    </sheetView>
  </sheetViews>
  <sheetFormatPr defaultRowHeight="15" x14ac:dyDescent="0.25"/>
  <cols>
    <col min="8" max="8" width="18.5703125" style="8" customWidth="1"/>
    <col min="9" max="11" width="9.140625" style="8"/>
  </cols>
  <sheetData>
    <row r="1" spans="1:11" x14ac:dyDescent="0.25">
      <c r="A1" t="s">
        <v>63</v>
      </c>
      <c r="B1" s="16" t="s">
        <v>64</v>
      </c>
    </row>
    <row r="4" spans="1:11" s="20" customFormat="1" ht="60" x14ac:dyDescent="0.25">
      <c r="D4" s="20" t="s">
        <v>50</v>
      </c>
      <c r="E4" s="20" t="s">
        <v>51</v>
      </c>
      <c r="F4" s="20" t="s">
        <v>55</v>
      </c>
      <c r="H4" s="38" t="s">
        <v>65</v>
      </c>
      <c r="I4" s="38" t="s">
        <v>67</v>
      </c>
      <c r="J4" s="38" t="s">
        <v>68</v>
      </c>
    </row>
    <row r="5" spans="1:11" x14ac:dyDescent="0.25">
      <c r="A5" t="s">
        <v>77</v>
      </c>
      <c r="K5"/>
    </row>
    <row r="6" spans="1:11" x14ac:dyDescent="0.25">
      <c r="A6" t="s">
        <v>66</v>
      </c>
      <c r="B6" t="s">
        <v>49</v>
      </c>
      <c r="C6">
        <v>1</v>
      </c>
      <c r="D6">
        <v>25</v>
      </c>
      <c r="E6">
        <v>0.77</v>
      </c>
      <c r="F6">
        <v>3.08</v>
      </c>
      <c r="K6"/>
    </row>
    <row r="7" spans="1:11" x14ac:dyDescent="0.25">
      <c r="K7"/>
    </row>
    <row r="8" spans="1:11" x14ac:dyDescent="0.25">
      <c r="A8" t="s">
        <v>48</v>
      </c>
      <c r="B8" t="s">
        <v>49</v>
      </c>
      <c r="C8">
        <v>1</v>
      </c>
      <c r="D8">
        <v>31</v>
      </c>
      <c r="E8">
        <v>0.9</v>
      </c>
      <c r="F8">
        <v>2.9</v>
      </c>
      <c r="H8" s="8">
        <f>D9-D6</f>
        <v>23</v>
      </c>
      <c r="I8" s="8">
        <f>D9-D8</f>
        <v>17</v>
      </c>
      <c r="J8" s="39">
        <f>I8/H8</f>
        <v>0.73913043478260865</v>
      </c>
      <c r="K8"/>
    </row>
    <row r="9" spans="1:11" x14ac:dyDescent="0.25">
      <c r="C9">
        <v>2</v>
      </c>
      <c r="D9">
        <v>48</v>
      </c>
      <c r="E9">
        <v>0.77</v>
      </c>
      <c r="F9">
        <v>1.6</v>
      </c>
      <c r="J9" s="39"/>
      <c r="K9"/>
    </row>
    <row r="10" spans="1:11" x14ac:dyDescent="0.25">
      <c r="J10" s="39"/>
      <c r="K10"/>
    </row>
    <row r="11" spans="1:11" x14ac:dyDescent="0.25">
      <c r="A11" t="s">
        <v>52</v>
      </c>
      <c r="B11" t="s">
        <v>49</v>
      </c>
      <c r="C11">
        <v>2</v>
      </c>
      <c r="D11">
        <v>55</v>
      </c>
      <c r="E11">
        <v>0.85</v>
      </c>
      <c r="F11">
        <v>1.55</v>
      </c>
      <c r="H11" s="8">
        <f>D12-D9</f>
        <v>25</v>
      </c>
      <c r="I11" s="8">
        <f>D12-D11</f>
        <v>18</v>
      </c>
      <c r="J11" s="39">
        <f>I11/H11</f>
        <v>0.72</v>
      </c>
      <c r="K11"/>
    </row>
    <row r="12" spans="1:11" x14ac:dyDescent="0.25">
      <c r="C12">
        <v>3</v>
      </c>
      <c r="D12">
        <v>73</v>
      </c>
      <c r="E12">
        <v>0.77</v>
      </c>
      <c r="F12">
        <v>1.05</v>
      </c>
      <c r="J12" s="39"/>
      <c r="K12"/>
    </row>
    <row r="13" spans="1:11" x14ac:dyDescent="0.25">
      <c r="J13" s="39"/>
      <c r="K13"/>
    </row>
    <row r="14" spans="1:11" x14ac:dyDescent="0.25">
      <c r="A14" t="s">
        <v>53</v>
      </c>
      <c r="B14" t="s">
        <v>49</v>
      </c>
      <c r="C14">
        <v>3</v>
      </c>
      <c r="D14" t="s">
        <v>71</v>
      </c>
      <c r="H14" s="8">
        <f>D15-D12</f>
        <v>21</v>
      </c>
      <c r="I14" s="8" t="e">
        <f>D15-D14</f>
        <v>#VALUE!</v>
      </c>
      <c r="J14" s="39" t="e">
        <f>I14/H14</f>
        <v>#VALUE!</v>
      </c>
      <c r="K14"/>
    </row>
    <row r="15" spans="1:11" x14ac:dyDescent="0.25">
      <c r="C15">
        <v>4</v>
      </c>
      <c r="D15">
        <v>94</v>
      </c>
      <c r="E15">
        <v>0.74</v>
      </c>
      <c r="F15">
        <v>0.79</v>
      </c>
      <c r="K15"/>
    </row>
    <row r="16" spans="1:11" x14ac:dyDescent="0.25">
      <c r="K16"/>
    </row>
    <row r="17" spans="1:10" x14ac:dyDescent="0.25">
      <c r="A17" t="s">
        <v>78</v>
      </c>
    </row>
    <row r="18" spans="1:10" x14ac:dyDescent="0.25">
      <c r="A18" t="s">
        <v>66</v>
      </c>
      <c r="B18" t="s">
        <v>49</v>
      </c>
      <c r="C18">
        <v>1</v>
      </c>
      <c r="D18">
        <v>26</v>
      </c>
      <c r="E18">
        <v>0.77</v>
      </c>
      <c r="F18">
        <v>2.96</v>
      </c>
    </row>
    <row r="20" spans="1:10" x14ac:dyDescent="0.25">
      <c r="A20" t="s">
        <v>48</v>
      </c>
      <c r="B20" t="s">
        <v>49</v>
      </c>
      <c r="C20">
        <v>1</v>
      </c>
      <c r="D20">
        <v>31</v>
      </c>
      <c r="E20">
        <v>0.88</v>
      </c>
      <c r="F20">
        <v>2.84</v>
      </c>
      <c r="H20" s="8">
        <f>D21-D18</f>
        <v>22</v>
      </c>
      <c r="I20" s="8">
        <f>D21-D20</f>
        <v>17</v>
      </c>
      <c r="J20" s="39">
        <f>I20/H20</f>
        <v>0.77272727272727271</v>
      </c>
    </row>
    <row r="21" spans="1:10" x14ac:dyDescent="0.25">
      <c r="C21">
        <v>2</v>
      </c>
      <c r="D21">
        <v>48</v>
      </c>
      <c r="E21">
        <v>0.78</v>
      </c>
      <c r="F21">
        <v>1.63</v>
      </c>
      <c r="J21" s="39"/>
    </row>
    <row r="22" spans="1:10" x14ac:dyDescent="0.25">
      <c r="J22" s="39"/>
    </row>
    <row r="23" spans="1:10" x14ac:dyDescent="0.25">
      <c r="A23" t="s">
        <v>52</v>
      </c>
      <c r="B23" t="s">
        <v>49</v>
      </c>
      <c r="C23">
        <v>2</v>
      </c>
      <c r="D23">
        <v>55</v>
      </c>
      <c r="E23">
        <v>0.86</v>
      </c>
      <c r="F23">
        <v>1.56</v>
      </c>
      <c r="H23" s="8">
        <f>D24-D21</f>
        <v>26</v>
      </c>
      <c r="I23" s="8">
        <f>D24-D23</f>
        <v>19</v>
      </c>
      <c r="J23" s="39">
        <f>I23/H23</f>
        <v>0.73076923076923073</v>
      </c>
    </row>
    <row r="24" spans="1:10" x14ac:dyDescent="0.25">
      <c r="C24">
        <v>3</v>
      </c>
      <c r="D24">
        <v>74</v>
      </c>
      <c r="E24">
        <v>0.77</v>
      </c>
      <c r="F24">
        <v>1.04</v>
      </c>
      <c r="J24" s="39"/>
    </row>
    <row r="25" spans="1:10" x14ac:dyDescent="0.25">
      <c r="J25" s="39"/>
    </row>
    <row r="26" spans="1:10" x14ac:dyDescent="0.25">
      <c r="A26" t="s">
        <v>53</v>
      </c>
      <c r="B26" t="s">
        <v>49</v>
      </c>
      <c r="C26">
        <v>3</v>
      </c>
      <c r="D26">
        <v>77</v>
      </c>
      <c r="E26">
        <v>0.81</v>
      </c>
      <c r="F26">
        <v>1.05</v>
      </c>
      <c r="H26" s="8">
        <f>D27-D24</f>
        <v>18</v>
      </c>
      <c r="I26" s="8">
        <f>D27-D26</f>
        <v>15</v>
      </c>
      <c r="J26" s="39">
        <f>I26/H26</f>
        <v>0.83333333333333337</v>
      </c>
    </row>
    <row r="27" spans="1:10" x14ac:dyDescent="0.25">
      <c r="C27">
        <v>4</v>
      </c>
      <c r="D27">
        <v>92</v>
      </c>
      <c r="E27">
        <v>0.78</v>
      </c>
      <c r="F27">
        <v>0.85</v>
      </c>
    </row>
    <row r="29" spans="1:10" x14ac:dyDescent="0.25">
      <c r="A29" t="s">
        <v>79</v>
      </c>
    </row>
    <row r="30" spans="1:10" x14ac:dyDescent="0.25">
      <c r="A30" t="s">
        <v>66</v>
      </c>
      <c r="B30" t="s">
        <v>49</v>
      </c>
      <c r="C30">
        <v>1</v>
      </c>
      <c r="D30">
        <v>28</v>
      </c>
      <c r="E30">
        <v>0.91</v>
      </c>
      <c r="F30">
        <v>3.25</v>
      </c>
    </row>
    <row r="32" spans="1:10" x14ac:dyDescent="0.25">
      <c r="A32" t="s">
        <v>48</v>
      </c>
      <c r="B32" t="s">
        <v>49</v>
      </c>
      <c r="C32">
        <v>1</v>
      </c>
      <c r="D32">
        <v>35</v>
      </c>
      <c r="E32">
        <v>1.05</v>
      </c>
      <c r="F32">
        <v>3</v>
      </c>
      <c r="H32" s="8">
        <f>D33-D30</f>
        <v>27</v>
      </c>
      <c r="I32" s="8">
        <f>D33-D32</f>
        <v>20</v>
      </c>
      <c r="J32" s="39">
        <f>I32/H32</f>
        <v>0.7407407407407407</v>
      </c>
    </row>
    <row r="33" spans="1:10" x14ac:dyDescent="0.25">
      <c r="C33">
        <v>2</v>
      </c>
      <c r="D33">
        <v>55</v>
      </c>
      <c r="E33">
        <v>0.87</v>
      </c>
      <c r="F33">
        <v>1.58</v>
      </c>
      <c r="J33" s="39"/>
    </row>
    <row r="34" spans="1:10" x14ac:dyDescent="0.25">
      <c r="J34" s="39"/>
    </row>
    <row r="35" spans="1:10" x14ac:dyDescent="0.25">
      <c r="A35" t="s">
        <v>52</v>
      </c>
      <c r="B35" t="s">
        <v>49</v>
      </c>
      <c r="C35">
        <v>2</v>
      </c>
      <c r="D35">
        <v>63</v>
      </c>
      <c r="E35">
        <v>1</v>
      </c>
      <c r="F35">
        <v>1.59</v>
      </c>
      <c r="H35" s="8">
        <f>D36-D33</f>
        <v>27</v>
      </c>
      <c r="I35" s="8">
        <f>D36-D35</f>
        <v>19</v>
      </c>
      <c r="J35" s="39">
        <f>I35/H35</f>
        <v>0.70370370370370372</v>
      </c>
    </row>
    <row r="36" spans="1:10" x14ac:dyDescent="0.25">
      <c r="C36">
        <v>3</v>
      </c>
      <c r="D36">
        <v>82</v>
      </c>
      <c r="E36">
        <v>0.87</v>
      </c>
      <c r="F36">
        <v>1.06</v>
      </c>
      <c r="J36" s="39"/>
    </row>
    <row r="37" spans="1:10" x14ac:dyDescent="0.25">
      <c r="J37" s="39"/>
    </row>
    <row r="38" spans="1:10" x14ac:dyDescent="0.25">
      <c r="A38" t="s">
        <v>53</v>
      </c>
      <c r="B38" t="s">
        <v>49</v>
      </c>
      <c r="C38">
        <v>3</v>
      </c>
      <c r="D38" t="s">
        <v>71</v>
      </c>
      <c r="H38" s="8">
        <f>D39-D36</f>
        <v>31</v>
      </c>
      <c r="I38" s="8" t="e">
        <f>D39-D38</f>
        <v>#VALUE!</v>
      </c>
      <c r="J38" s="39" t="e">
        <f>I38/H38</f>
        <v>#VALUE!</v>
      </c>
    </row>
    <row r="39" spans="1:10" x14ac:dyDescent="0.25">
      <c r="C39">
        <v>4</v>
      </c>
      <c r="D39">
        <v>113</v>
      </c>
      <c r="E39">
        <v>0.88</v>
      </c>
      <c r="F39">
        <v>0.78</v>
      </c>
    </row>
    <row r="41" spans="1:10" x14ac:dyDescent="0.25">
      <c r="A41" t="s">
        <v>80</v>
      </c>
    </row>
    <row r="42" spans="1:10" x14ac:dyDescent="0.25">
      <c r="A42" t="s">
        <v>66</v>
      </c>
      <c r="B42" t="s">
        <v>49</v>
      </c>
      <c r="C42">
        <v>1</v>
      </c>
      <c r="D42">
        <v>30</v>
      </c>
      <c r="E42">
        <v>0.88</v>
      </c>
      <c r="F42">
        <v>2.93</v>
      </c>
    </row>
    <row r="44" spans="1:10" x14ac:dyDescent="0.25">
      <c r="A44" t="s">
        <v>48</v>
      </c>
      <c r="B44" t="s">
        <v>49</v>
      </c>
      <c r="C44">
        <v>1</v>
      </c>
      <c r="D44">
        <v>34</v>
      </c>
      <c r="E44">
        <v>1.03</v>
      </c>
      <c r="F44">
        <v>3.03</v>
      </c>
      <c r="H44" s="8">
        <f>D45-D42</f>
        <v>24</v>
      </c>
      <c r="I44" s="8">
        <f>D45-D44</f>
        <v>20</v>
      </c>
      <c r="J44" s="39">
        <f>I44/H44</f>
        <v>0.83333333333333337</v>
      </c>
    </row>
    <row r="45" spans="1:10" x14ac:dyDescent="0.25">
      <c r="C45">
        <v>2</v>
      </c>
      <c r="D45">
        <v>54</v>
      </c>
      <c r="E45">
        <v>0.88</v>
      </c>
      <c r="F45">
        <v>1.63</v>
      </c>
      <c r="J45" s="39"/>
    </row>
    <row r="46" spans="1:10" x14ac:dyDescent="0.25">
      <c r="J46" s="39"/>
    </row>
    <row r="47" spans="1:10" x14ac:dyDescent="0.25">
      <c r="A47" t="s">
        <v>52</v>
      </c>
      <c r="B47" t="s">
        <v>49</v>
      </c>
      <c r="C47">
        <v>2</v>
      </c>
      <c r="D47">
        <v>59</v>
      </c>
      <c r="E47">
        <v>1</v>
      </c>
      <c r="F47">
        <v>1.68</v>
      </c>
      <c r="H47" s="8">
        <f>D48-D45</f>
        <v>30</v>
      </c>
      <c r="I47" s="8">
        <f>D48-D47</f>
        <v>25</v>
      </c>
      <c r="J47" s="39">
        <f>I47/H47</f>
        <v>0.83333333333333337</v>
      </c>
    </row>
    <row r="48" spans="1:10" x14ac:dyDescent="0.25">
      <c r="C48">
        <v>3</v>
      </c>
      <c r="D48">
        <v>84</v>
      </c>
      <c r="E48">
        <v>0.88</v>
      </c>
      <c r="F48">
        <v>1.05</v>
      </c>
      <c r="J48" s="39"/>
    </row>
    <row r="49" spans="1:10" x14ac:dyDescent="0.25">
      <c r="J49" s="39"/>
    </row>
    <row r="50" spans="1:10" x14ac:dyDescent="0.25">
      <c r="A50" t="s">
        <v>53</v>
      </c>
      <c r="B50" t="s">
        <v>49</v>
      </c>
      <c r="C50">
        <v>3</v>
      </c>
      <c r="D50">
        <v>89</v>
      </c>
      <c r="E50">
        <v>0.96</v>
      </c>
      <c r="F50">
        <v>1.08</v>
      </c>
      <c r="H50" s="8">
        <f>D51-D48</f>
        <v>23</v>
      </c>
      <c r="I50" s="8">
        <f>D51-D50</f>
        <v>18</v>
      </c>
      <c r="J50" s="39">
        <f>I50/H50</f>
        <v>0.78260869565217395</v>
      </c>
    </row>
    <row r="51" spans="1:10" x14ac:dyDescent="0.25">
      <c r="C51">
        <v>4</v>
      </c>
      <c r="D51">
        <v>107</v>
      </c>
      <c r="E51">
        <v>0.88</v>
      </c>
      <c r="F51">
        <v>0.82</v>
      </c>
    </row>
  </sheetData>
  <hyperlinks>
    <hyperlink ref="B1" r:id="rId1"/>
  </hyperlinks>
  <pageMargins left="0.7" right="0.7" top="0.75" bottom="0.75" header="0.3" footer="0.3"/>
  <pageSetup orientation="portrait" horizontalDpi="4294967294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opLeftCell="A49" workbookViewId="0">
      <selection activeCell="K18" sqref="K18"/>
    </sheetView>
  </sheetViews>
  <sheetFormatPr defaultRowHeight="15" x14ac:dyDescent="0.25"/>
  <cols>
    <col min="8" max="8" width="18.5703125" style="8" customWidth="1"/>
    <col min="9" max="11" width="9.140625" style="8"/>
  </cols>
  <sheetData>
    <row r="1" spans="1:11" x14ac:dyDescent="0.25">
      <c r="A1" t="s">
        <v>63</v>
      </c>
      <c r="B1" s="16" t="s">
        <v>64</v>
      </c>
    </row>
    <row r="3" spans="1:11" x14ac:dyDescent="0.25">
      <c r="A3" t="s">
        <v>70</v>
      </c>
    </row>
    <row r="4" spans="1:11" s="20" customFormat="1" ht="60" x14ac:dyDescent="0.25">
      <c r="D4" s="20" t="s">
        <v>50</v>
      </c>
      <c r="E4" s="20" t="s">
        <v>51</v>
      </c>
      <c r="F4" s="20" t="s">
        <v>55</v>
      </c>
      <c r="H4" s="38" t="s">
        <v>65</v>
      </c>
      <c r="I4" s="38" t="s">
        <v>67</v>
      </c>
      <c r="J4" s="38" t="s">
        <v>68</v>
      </c>
    </row>
    <row r="5" spans="1:11" x14ac:dyDescent="0.25">
      <c r="A5" t="s">
        <v>72</v>
      </c>
      <c r="K5"/>
    </row>
    <row r="6" spans="1:11" x14ac:dyDescent="0.25">
      <c r="A6" t="s">
        <v>66</v>
      </c>
      <c r="B6" t="s">
        <v>49</v>
      </c>
      <c r="D6" t="s">
        <v>71</v>
      </c>
      <c r="K6"/>
    </row>
    <row r="7" spans="1:11" x14ac:dyDescent="0.25">
      <c r="K7"/>
    </row>
    <row r="8" spans="1:11" x14ac:dyDescent="0.25">
      <c r="A8" t="s">
        <v>48</v>
      </c>
      <c r="B8" t="s">
        <v>49</v>
      </c>
      <c r="C8">
        <v>1</v>
      </c>
      <c r="D8">
        <v>26</v>
      </c>
      <c r="E8">
        <v>0.73</v>
      </c>
      <c r="F8">
        <v>2.81</v>
      </c>
      <c r="H8" s="8" t="e">
        <f>D9-D6</f>
        <v>#VALUE!</v>
      </c>
      <c r="I8" s="8">
        <f>D9-D8</f>
        <v>20</v>
      </c>
      <c r="J8" s="39" t="e">
        <f>I8/H8</f>
        <v>#VALUE!</v>
      </c>
      <c r="K8"/>
    </row>
    <row r="9" spans="1:11" x14ac:dyDescent="0.25">
      <c r="C9">
        <v>2</v>
      </c>
      <c r="D9">
        <v>46</v>
      </c>
      <c r="E9">
        <v>0.71</v>
      </c>
      <c r="F9">
        <v>1.54</v>
      </c>
      <c r="J9" s="39"/>
      <c r="K9"/>
    </row>
    <row r="10" spans="1:11" x14ac:dyDescent="0.25">
      <c r="J10" s="39"/>
      <c r="K10"/>
    </row>
    <row r="11" spans="1:11" x14ac:dyDescent="0.25">
      <c r="A11" t="s">
        <v>52</v>
      </c>
      <c r="B11" t="s">
        <v>49</v>
      </c>
      <c r="C11">
        <v>2</v>
      </c>
      <c r="D11" t="s">
        <v>71</v>
      </c>
      <c r="H11" s="8">
        <f>D12-D9</f>
        <v>25</v>
      </c>
      <c r="I11" s="8" t="e">
        <f>D12-D11</f>
        <v>#VALUE!</v>
      </c>
      <c r="J11" s="39" t="e">
        <f>I11/H11</f>
        <v>#VALUE!</v>
      </c>
      <c r="K11"/>
    </row>
    <row r="12" spans="1:11" x14ac:dyDescent="0.25">
      <c r="C12">
        <v>3</v>
      </c>
      <c r="D12">
        <v>71</v>
      </c>
      <c r="E12">
        <v>0.69</v>
      </c>
      <c r="F12">
        <v>0.97</v>
      </c>
      <c r="J12" s="39"/>
      <c r="K12"/>
    </row>
    <row r="13" spans="1:11" x14ac:dyDescent="0.25">
      <c r="J13" s="39"/>
      <c r="K13"/>
    </row>
    <row r="14" spans="1:11" x14ac:dyDescent="0.25">
      <c r="A14" t="s">
        <v>53</v>
      </c>
      <c r="B14" t="s">
        <v>49</v>
      </c>
      <c r="C14">
        <v>3</v>
      </c>
      <c r="D14" t="s">
        <v>71</v>
      </c>
      <c r="H14" s="8">
        <f>D15-D12</f>
        <v>23</v>
      </c>
      <c r="I14" s="8" t="e">
        <f>D15-D14</f>
        <v>#VALUE!</v>
      </c>
      <c r="J14" s="39" t="e">
        <f>I14/H14</f>
        <v>#VALUE!</v>
      </c>
      <c r="K14"/>
    </row>
    <row r="15" spans="1:11" x14ac:dyDescent="0.25">
      <c r="C15">
        <v>4</v>
      </c>
      <c r="D15">
        <v>94</v>
      </c>
      <c r="E15">
        <v>0.71</v>
      </c>
      <c r="F15">
        <v>0.76</v>
      </c>
      <c r="K15"/>
    </row>
    <row r="16" spans="1:11" x14ac:dyDescent="0.25">
      <c r="K16"/>
    </row>
    <row r="18" spans="1:10" x14ac:dyDescent="0.25">
      <c r="A18" t="s">
        <v>73</v>
      </c>
    </row>
    <row r="19" spans="1:10" x14ac:dyDescent="0.25">
      <c r="A19" t="s">
        <v>66</v>
      </c>
      <c r="B19" t="s">
        <v>49</v>
      </c>
      <c r="D19" t="s">
        <v>71</v>
      </c>
    </row>
    <row r="21" spans="1:10" x14ac:dyDescent="0.25">
      <c r="A21" t="s">
        <v>48</v>
      </c>
      <c r="B21" t="s">
        <v>49</v>
      </c>
      <c r="C21">
        <v>1</v>
      </c>
      <c r="D21">
        <v>32</v>
      </c>
      <c r="E21">
        <v>0.73</v>
      </c>
      <c r="F21">
        <v>2.2799999999999998</v>
      </c>
      <c r="H21" s="8" t="e">
        <f>D22-D19</f>
        <v>#VALUE!</v>
      </c>
      <c r="I21" s="8">
        <f>D22-D21</f>
        <v>19</v>
      </c>
      <c r="J21" s="39" t="e">
        <f>I21/H21</f>
        <v>#VALUE!</v>
      </c>
    </row>
    <row r="22" spans="1:10" x14ac:dyDescent="0.25">
      <c r="C22">
        <v>2</v>
      </c>
      <c r="D22">
        <v>51</v>
      </c>
      <c r="E22">
        <v>0.76</v>
      </c>
      <c r="F22">
        <v>1.49</v>
      </c>
      <c r="J22" s="39"/>
    </row>
    <row r="23" spans="1:10" x14ac:dyDescent="0.25">
      <c r="J23" s="39"/>
    </row>
    <row r="24" spans="1:10" x14ac:dyDescent="0.25">
      <c r="A24" t="s">
        <v>52</v>
      </c>
      <c r="B24" t="s">
        <v>49</v>
      </c>
      <c r="C24">
        <v>2</v>
      </c>
      <c r="D24" t="s">
        <v>71</v>
      </c>
      <c r="H24" s="8" t="e">
        <f>D25-D22</f>
        <v>#VALUE!</v>
      </c>
      <c r="I24" s="8" t="e">
        <f>D25-D24</f>
        <v>#VALUE!</v>
      </c>
      <c r="J24" s="39" t="e">
        <f>I24/H24</f>
        <v>#VALUE!</v>
      </c>
    </row>
    <row r="25" spans="1:10" x14ac:dyDescent="0.25">
      <c r="C25">
        <v>3</v>
      </c>
      <c r="D25" t="s">
        <v>71</v>
      </c>
      <c r="J25" s="39"/>
    </row>
    <row r="26" spans="1:10" x14ac:dyDescent="0.25">
      <c r="J26" s="39"/>
    </row>
    <row r="27" spans="1:10" x14ac:dyDescent="0.25">
      <c r="A27" t="s">
        <v>53</v>
      </c>
      <c r="B27" t="s">
        <v>49</v>
      </c>
      <c r="C27">
        <v>3</v>
      </c>
      <c r="D27">
        <v>80</v>
      </c>
      <c r="E27">
        <v>0.74</v>
      </c>
      <c r="F27">
        <v>0.93</v>
      </c>
      <c r="H27" s="8" t="e">
        <f>D28-D25</f>
        <v>#VALUE!</v>
      </c>
      <c r="I27" s="8">
        <f>D28-D27</f>
        <v>12</v>
      </c>
      <c r="J27" s="39" t="e">
        <f>I27/H27</f>
        <v>#VALUE!</v>
      </c>
    </row>
    <row r="28" spans="1:10" x14ac:dyDescent="0.25">
      <c r="C28">
        <v>4</v>
      </c>
      <c r="D28">
        <v>92</v>
      </c>
      <c r="E28">
        <v>0.7</v>
      </c>
      <c r="F28">
        <v>0.76</v>
      </c>
    </row>
    <row r="31" spans="1:10" x14ac:dyDescent="0.25">
      <c r="A31" t="s">
        <v>74</v>
      </c>
    </row>
    <row r="32" spans="1:10" x14ac:dyDescent="0.25">
      <c r="A32" t="s">
        <v>66</v>
      </c>
      <c r="B32" t="s">
        <v>49</v>
      </c>
      <c r="D32" t="s">
        <v>71</v>
      </c>
    </row>
    <row r="34" spans="1:10" x14ac:dyDescent="0.25">
      <c r="A34" t="s">
        <v>48</v>
      </c>
      <c r="B34" t="s">
        <v>49</v>
      </c>
      <c r="C34">
        <v>1</v>
      </c>
      <c r="D34">
        <v>32</v>
      </c>
      <c r="E34">
        <v>0.94</v>
      </c>
      <c r="F34">
        <v>2.94</v>
      </c>
      <c r="H34" s="8" t="e">
        <f>D35-D32</f>
        <v>#VALUE!</v>
      </c>
      <c r="I34" s="8">
        <f>D35-D34</f>
        <v>26</v>
      </c>
      <c r="J34" s="39" t="e">
        <f>I34/H34</f>
        <v>#VALUE!</v>
      </c>
    </row>
    <row r="35" spans="1:10" x14ac:dyDescent="0.25">
      <c r="C35">
        <v>2</v>
      </c>
      <c r="D35">
        <v>58</v>
      </c>
      <c r="E35">
        <v>0.85</v>
      </c>
      <c r="F35">
        <v>1.47</v>
      </c>
      <c r="J35" s="39"/>
    </row>
    <row r="36" spans="1:10" x14ac:dyDescent="0.25">
      <c r="J36" s="39"/>
    </row>
    <row r="37" spans="1:10" x14ac:dyDescent="0.25">
      <c r="A37" t="s">
        <v>52</v>
      </c>
      <c r="B37" t="s">
        <v>49</v>
      </c>
      <c r="C37">
        <v>2</v>
      </c>
      <c r="D37" t="s">
        <v>71</v>
      </c>
      <c r="H37" s="8">
        <f>D38-D35</f>
        <v>27</v>
      </c>
      <c r="I37" s="8" t="e">
        <f>D38-D37</f>
        <v>#VALUE!</v>
      </c>
      <c r="J37" s="39" t="e">
        <f>I37/H37</f>
        <v>#VALUE!</v>
      </c>
    </row>
    <row r="38" spans="1:10" x14ac:dyDescent="0.25">
      <c r="C38">
        <v>3</v>
      </c>
      <c r="D38">
        <v>85</v>
      </c>
      <c r="E38">
        <v>0.88</v>
      </c>
      <c r="F38">
        <v>1.04</v>
      </c>
      <c r="J38" s="39"/>
    </row>
    <row r="39" spans="1:10" x14ac:dyDescent="0.25">
      <c r="J39" s="39"/>
    </row>
    <row r="40" spans="1:10" x14ac:dyDescent="0.25">
      <c r="A40" t="s">
        <v>53</v>
      </c>
      <c r="B40" t="s">
        <v>49</v>
      </c>
      <c r="C40">
        <v>3</v>
      </c>
      <c r="D40" t="s">
        <v>71</v>
      </c>
      <c r="H40" s="8">
        <f>D41-D38</f>
        <v>25</v>
      </c>
      <c r="I40" s="8" t="e">
        <f>D41-D40</f>
        <v>#VALUE!</v>
      </c>
      <c r="J40" s="39" t="e">
        <f>I40/H40</f>
        <v>#VALUE!</v>
      </c>
    </row>
    <row r="41" spans="1:10" x14ac:dyDescent="0.25">
      <c r="C41">
        <v>4</v>
      </c>
      <c r="D41">
        <v>110</v>
      </c>
      <c r="E41">
        <v>0.88</v>
      </c>
      <c r="F41">
        <v>0.8</v>
      </c>
    </row>
    <row r="44" spans="1:10" x14ac:dyDescent="0.25">
      <c r="A44" t="s">
        <v>75</v>
      </c>
    </row>
    <row r="45" spans="1:10" x14ac:dyDescent="0.25">
      <c r="A45" t="s">
        <v>66</v>
      </c>
      <c r="B45" t="s">
        <v>49</v>
      </c>
      <c r="D45" t="s">
        <v>71</v>
      </c>
    </row>
    <row r="47" spans="1:10" x14ac:dyDescent="0.25">
      <c r="A47" t="s">
        <v>48</v>
      </c>
      <c r="B47" t="s">
        <v>49</v>
      </c>
      <c r="C47">
        <v>1</v>
      </c>
      <c r="D47">
        <v>34</v>
      </c>
      <c r="E47">
        <v>1.03</v>
      </c>
      <c r="F47">
        <v>3.03</v>
      </c>
      <c r="H47" s="8" t="e">
        <f>D48-D45</f>
        <v>#VALUE!</v>
      </c>
      <c r="I47" s="8">
        <f>D48-D47</f>
        <v>23</v>
      </c>
      <c r="J47" s="39" t="e">
        <f>I47/H47</f>
        <v>#VALUE!</v>
      </c>
    </row>
    <row r="48" spans="1:10" x14ac:dyDescent="0.25">
      <c r="C48">
        <v>2</v>
      </c>
      <c r="D48">
        <v>57</v>
      </c>
      <c r="E48">
        <v>0.88</v>
      </c>
      <c r="F48">
        <v>1.54</v>
      </c>
      <c r="J48" s="39"/>
    </row>
    <row r="49" spans="1:10" x14ac:dyDescent="0.25">
      <c r="J49" s="39"/>
    </row>
    <row r="50" spans="1:10" x14ac:dyDescent="0.25">
      <c r="A50" t="s">
        <v>52</v>
      </c>
      <c r="B50" t="s">
        <v>49</v>
      </c>
      <c r="C50">
        <v>2</v>
      </c>
      <c r="D50">
        <v>66</v>
      </c>
      <c r="E50">
        <v>1</v>
      </c>
      <c r="F50">
        <v>1.52</v>
      </c>
      <c r="H50" s="8">
        <f>D51-D48</f>
        <v>27</v>
      </c>
      <c r="I50" s="8">
        <f>D51-D50</f>
        <v>18</v>
      </c>
      <c r="J50" s="39">
        <f>I50/H50</f>
        <v>0.66666666666666663</v>
      </c>
    </row>
    <row r="51" spans="1:10" x14ac:dyDescent="0.25">
      <c r="C51">
        <v>3</v>
      </c>
      <c r="D51">
        <v>84</v>
      </c>
      <c r="E51">
        <v>0.87</v>
      </c>
      <c r="F51">
        <v>1.04</v>
      </c>
      <c r="J51" s="39"/>
    </row>
    <row r="52" spans="1:10" x14ac:dyDescent="0.25">
      <c r="J52" s="39"/>
    </row>
    <row r="53" spans="1:10" x14ac:dyDescent="0.25">
      <c r="A53" t="s">
        <v>53</v>
      </c>
      <c r="B53" t="s">
        <v>49</v>
      </c>
      <c r="C53">
        <v>3</v>
      </c>
      <c r="D53">
        <v>93</v>
      </c>
      <c r="E53">
        <v>0.93</v>
      </c>
      <c r="F53">
        <v>1</v>
      </c>
      <c r="H53" s="8">
        <f>D54-D51</f>
        <v>30</v>
      </c>
      <c r="I53" s="8">
        <f>D54-D53</f>
        <v>21</v>
      </c>
      <c r="J53" s="39">
        <f>I53/H53</f>
        <v>0.7</v>
      </c>
    </row>
    <row r="54" spans="1:10" x14ac:dyDescent="0.25">
      <c r="C54">
        <v>4</v>
      </c>
      <c r="D54">
        <v>114</v>
      </c>
      <c r="E54">
        <v>0.88</v>
      </c>
      <c r="F54">
        <v>0.77</v>
      </c>
    </row>
    <row r="57" spans="1:10" x14ac:dyDescent="0.25">
      <c r="A57" t="s">
        <v>76</v>
      </c>
    </row>
    <row r="58" spans="1:10" x14ac:dyDescent="0.25">
      <c r="A58" t="s">
        <v>66</v>
      </c>
      <c r="B58" t="s">
        <v>49</v>
      </c>
      <c r="D58" t="s">
        <v>71</v>
      </c>
    </row>
    <row r="60" spans="1:10" x14ac:dyDescent="0.25">
      <c r="A60" t="s">
        <v>48</v>
      </c>
      <c r="B60" t="s">
        <v>49</v>
      </c>
      <c r="C60">
        <v>1</v>
      </c>
      <c r="D60">
        <v>44</v>
      </c>
      <c r="E60">
        <v>1.33</v>
      </c>
      <c r="F60">
        <v>3.02</v>
      </c>
      <c r="H60" s="8" t="e">
        <f>D61-D58</f>
        <v>#VALUE!</v>
      </c>
      <c r="I60" s="8">
        <f>D61-D60</f>
        <v>34</v>
      </c>
      <c r="J60" s="39" t="e">
        <f>I60/H60</f>
        <v>#VALUE!</v>
      </c>
    </row>
    <row r="61" spans="1:10" x14ac:dyDescent="0.25">
      <c r="C61">
        <v>2</v>
      </c>
      <c r="D61">
        <v>78</v>
      </c>
      <c r="E61">
        <v>1.18</v>
      </c>
      <c r="F61">
        <v>1.51</v>
      </c>
      <c r="J61" s="39"/>
    </row>
    <row r="62" spans="1:10" x14ac:dyDescent="0.25">
      <c r="J62" s="39"/>
    </row>
    <row r="63" spans="1:10" x14ac:dyDescent="0.25">
      <c r="A63" t="s">
        <v>52</v>
      </c>
      <c r="B63" t="s">
        <v>49</v>
      </c>
      <c r="C63">
        <v>2</v>
      </c>
      <c r="D63">
        <v>86</v>
      </c>
      <c r="E63">
        <v>1.32</v>
      </c>
      <c r="F63">
        <v>1.53</v>
      </c>
      <c r="H63" s="8">
        <f>D64-D61</f>
        <v>32</v>
      </c>
      <c r="I63" s="8">
        <f>D64-D63</f>
        <v>24</v>
      </c>
      <c r="J63" s="39">
        <f>I63/H63</f>
        <v>0.75</v>
      </c>
    </row>
    <row r="64" spans="1:10" x14ac:dyDescent="0.25">
      <c r="C64">
        <v>3</v>
      </c>
      <c r="D64">
        <v>110</v>
      </c>
      <c r="E64">
        <v>1.18</v>
      </c>
      <c r="F64">
        <v>1.07</v>
      </c>
      <c r="J64" s="39"/>
    </row>
    <row r="65" spans="1:10" x14ac:dyDescent="0.25">
      <c r="J65" s="39"/>
    </row>
    <row r="66" spans="1:10" x14ac:dyDescent="0.25">
      <c r="A66" t="s">
        <v>53</v>
      </c>
      <c r="B66" t="s">
        <v>49</v>
      </c>
      <c r="C66">
        <v>3</v>
      </c>
      <c r="D66">
        <v>126</v>
      </c>
      <c r="E66">
        <v>1.29</v>
      </c>
      <c r="F66">
        <v>1.02</v>
      </c>
      <c r="H66" s="8">
        <f>D67-D64</f>
        <v>43</v>
      </c>
      <c r="I66" s="8">
        <f>D67-D66</f>
        <v>27</v>
      </c>
      <c r="J66" s="39">
        <f>I66/H66</f>
        <v>0.62790697674418605</v>
      </c>
    </row>
    <row r="67" spans="1:10" x14ac:dyDescent="0.25">
      <c r="C67">
        <v>4</v>
      </c>
      <c r="D67">
        <v>153</v>
      </c>
      <c r="E67">
        <v>1.18</v>
      </c>
      <c r="F67">
        <v>0.77</v>
      </c>
    </row>
  </sheetData>
  <hyperlinks>
    <hyperlink ref="B1" r:id="rId1"/>
  </hyperlinks>
  <pageMargins left="0.7" right="0.7" top="0.75" bottom="0.75" header="0.3" footer="0.3"/>
  <pageSetup orientation="portrait" horizontalDpi="4294967294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4"/>
  <sheetViews>
    <sheetView workbookViewId="0">
      <selection activeCell="L10" sqref="L10"/>
    </sheetView>
  </sheetViews>
  <sheetFormatPr defaultRowHeight="15" x14ac:dyDescent="0.25"/>
  <cols>
    <col min="1" max="1" width="23.42578125" style="71" customWidth="1"/>
    <col min="2" max="9" width="9.140625" style="71"/>
    <col min="10" max="10" width="15.28515625" style="71" customWidth="1"/>
    <col min="11" max="15" width="9.140625" style="71"/>
    <col min="16" max="16" width="9.140625" style="88"/>
    <col min="17" max="256" width="9.140625" style="71"/>
    <col min="257" max="257" width="23.42578125" style="71" customWidth="1"/>
    <col min="258" max="265" width="9.140625" style="71"/>
    <col min="266" max="266" width="15.28515625" style="71" customWidth="1"/>
    <col min="267" max="512" width="9.140625" style="71"/>
    <col min="513" max="513" width="23.42578125" style="71" customWidth="1"/>
    <col min="514" max="521" width="9.140625" style="71"/>
    <col min="522" max="522" width="15.28515625" style="71" customWidth="1"/>
    <col min="523" max="768" width="9.140625" style="71"/>
    <col min="769" max="769" width="23.42578125" style="71" customWidth="1"/>
    <col min="770" max="777" width="9.140625" style="71"/>
    <col min="778" max="778" width="15.28515625" style="71" customWidth="1"/>
    <col min="779" max="1024" width="9.140625" style="71"/>
    <col min="1025" max="1025" width="23.42578125" style="71" customWidth="1"/>
    <col min="1026" max="1033" width="9.140625" style="71"/>
    <col min="1034" max="1034" width="15.28515625" style="71" customWidth="1"/>
    <col min="1035" max="1280" width="9.140625" style="71"/>
    <col min="1281" max="1281" width="23.42578125" style="71" customWidth="1"/>
    <col min="1282" max="1289" width="9.140625" style="71"/>
    <col min="1290" max="1290" width="15.28515625" style="71" customWidth="1"/>
    <col min="1291" max="1536" width="9.140625" style="71"/>
    <col min="1537" max="1537" width="23.42578125" style="71" customWidth="1"/>
    <col min="1538" max="1545" width="9.140625" style="71"/>
    <col min="1546" max="1546" width="15.28515625" style="71" customWidth="1"/>
    <col min="1547" max="1792" width="9.140625" style="71"/>
    <col min="1793" max="1793" width="23.42578125" style="71" customWidth="1"/>
    <col min="1794" max="1801" width="9.140625" style="71"/>
    <col min="1802" max="1802" width="15.28515625" style="71" customWidth="1"/>
    <col min="1803" max="2048" width="9.140625" style="71"/>
    <col min="2049" max="2049" width="23.42578125" style="71" customWidth="1"/>
    <col min="2050" max="2057" width="9.140625" style="71"/>
    <col min="2058" max="2058" width="15.28515625" style="71" customWidth="1"/>
    <col min="2059" max="2304" width="9.140625" style="71"/>
    <col min="2305" max="2305" width="23.42578125" style="71" customWidth="1"/>
    <col min="2306" max="2313" width="9.140625" style="71"/>
    <col min="2314" max="2314" width="15.28515625" style="71" customWidth="1"/>
    <col min="2315" max="2560" width="9.140625" style="71"/>
    <col min="2561" max="2561" width="23.42578125" style="71" customWidth="1"/>
    <col min="2562" max="2569" width="9.140625" style="71"/>
    <col min="2570" max="2570" width="15.28515625" style="71" customWidth="1"/>
    <col min="2571" max="2816" width="9.140625" style="71"/>
    <col min="2817" max="2817" width="23.42578125" style="71" customWidth="1"/>
    <col min="2818" max="2825" width="9.140625" style="71"/>
    <col min="2826" max="2826" width="15.28515625" style="71" customWidth="1"/>
    <col min="2827" max="3072" width="9.140625" style="71"/>
    <col min="3073" max="3073" width="23.42578125" style="71" customWidth="1"/>
    <col min="3074" max="3081" width="9.140625" style="71"/>
    <col min="3082" max="3082" width="15.28515625" style="71" customWidth="1"/>
    <col min="3083" max="3328" width="9.140625" style="71"/>
    <col min="3329" max="3329" width="23.42578125" style="71" customWidth="1"/>
    <col min="3330" max="3337" width="9.140625" style="71"/>
    <col min="3338" max="3338" width="15.28515625" style="71" customWidth="1"/>
    <col min="3339" max="3584" width="9.140625" style="71"/>
    <col min="3585" max="3585" width="23.42578125" style="71" customWidth="1"/>
    <col min="3586" max="3593" width="9.140625" style="71"/>
    <col min="3594" max="3594" width="15.28515625" style="71" customWidth="1"/>
    <col min="3595" max="3840" width="9.140625" style="71"/>
    <col min="3841" max="3841" width="23.42578125" style="71" customWidth="1"/>
    <col min="3842" max="3849" width="9.140625" style="71"/>
    <col min="3850" max="3850" width="15.28515625" style="71" customWidth="1"/>
    <col min="3851" max="4096" width="9.140625" style="71"/>
    <col min="4097" max="4097" width="23.42578125" style="71" customWidth="1"/>
    <col min="4098" max="4105" width="9.140625" style="71"/>
    <col min="4106" max="4106" width="15.28515625" style="71" customWidth="1"/>
    <col min="4107" max="4352" width="9.140625" style="71"/>
    <col min="4353" max="4353" width="23.42578125" style="71" customWidth="1"/>
    <col min="4354" max="4361" width="9.140625" style="71"/>
    <col min="4362" max="4362" width="15.28515625" style="71" customWidth="1"/>
    <col min="4363" max="4608" width="9.140625" style="71"/>
    <col min="4609" max="4609" width="23.42578125" style="71" customWidth="1"/>
    <col min="4610" max="4617" width="9.140625" style="71"/>
    <col min="4618" max="4618" width="15.28515625" style="71" customWidth="1"/>
    <col min="4619" max="4864" width="9.140625" style="71"/>
    <col min="4865" max="4865" width="23.42578125" style="71" customWidth="1"/>
    <col min="4866" max="4873" width="9.140625" style="71"/>
    <col min="4874" max="4874" width="15.28515625" style="71" customWidth="1"/>
    <col min="4875" max="5120" width="9.140625" style="71"/>
    <col min="5121" max="5121" width="23.42578125" style="71" customWidth="1"/>
    <col min="5122" max="5129" width="9.140625" style="71"/>
    <col min="5130" max="5130" width="15.28515625" style="71" customWidth="1"/>
    <col min="5131" max="5376" width="9.140625" style="71"/>
    <col min="5377" max="5377" width="23.42578125" style="71" customWidth="1"/>
    <col min="5378" max="5385" width="9.140625" style="71"/>
    <col min="5386" max="5386" width="15.28515625" style="71" customWidth="1"/>
    <col min="5387" max="5632" width="9.140625" style="71"/>
    <col min="5633" max="5633" width="23.42578125" style="71" customWidth="1"/>
    <col min="5634" max="5641" width="9.140625" style="71"/>
    <col min="5642" max="5642" width="15.28515625" style="71" customWidth="1"/>
    <col min="5643" max="5888" width="9.140625" style="71"/>
    <col min="5889" max="5889" width="23.42578125" style="71" customWidth="1"/>
    <col min="5890" max="5897" width="9.140625" style="71"/>
    <col min="5898" max="5898" width="15.28515625" style="71" customWidth="1"/>
    <col min="5899" max="6144" width="9.140625" style="71"/>
    <col min="6145" max="6145" width="23.42578125" style="71" customWidth="1"/>
    <col min="6146" max="6153" width="9.140625" style="71"/>
    <col min="6154" max="6154" width="15.28515625" style="71" customWidth="1"/>
    <col min="6155" max="6400" width="9.140625" style="71"/>
    <col min="6401" max="6401" width="23.42578125" style="71" customWidth="1"/>
    <col min="6402" max="6409" width="9.140625" style="71"/>
    <col min="6410" max="6410" width="15.28515625" style="71" customWidth="1"/>
    <col min="6411" max="6656" width="9.140625" style="71"/>
    <col min="6657" max="6657" width="23.42578125" style="71" customWidth="1"/>
    <col min="6658" max="6665" width="9.140625" style="71"/>
    <col min="6666" max="6666" width="15.28515625" style="71" customWidth="1"/>
    <col min="6667" max="6912" width="9.140625" style="71"/>
    <col min="6913" max="6913" width="23.42578125" style="71" customWidth="1"/>
    <col min="6914" max="6921" width="9.140625" style="71"/>
    <col min="6922" max="6922" width="15.28515625" style="71" customWidth="1"/>
    <col min="6923" max="7168" width="9.140625" style="71"/>
    <col min="7169" max="7169" width="23.42578125" style="71" customWidth="1"/>
    <col min="7170" max="7177" width="9.140625" style="71"/>
    <col min="7178" max="7178" width="15.28515625" style="71" customWidth="1"/>
    <col min="7179" max="7424" width="9.140625" style="71"/>
    <col min="7425" max="7425" width="23.42578125" style="71" customWidth="1"/>
    <col min="7426" max="7433" width="9.140625" style="71"/>
    <col min="7434" max="7434" width="15.28515625" style="71" customWidth="1"/>
    <col min="7435" max="7680" width="9.140625" style="71"/>
    <col min="7681" max="7681" width="23.42578125" style="71" customWidth="1"/>
    <col min="7682" max="7689" width="9.140625" style="71"/>
    <col min="7690" max="7690" width="15.28515625" style="71" customWidth="1"/>
    <col min="7691" max="7936" width="9.140625" style="71"/>
    <col min="7937" max="7937" width="23.42578125" style="71" customWidth="1"/>
    <col min="7938" max="7945" width="9.140625" style="71"/>
    <col min="7946" max="7946" width="15.28515625" style="71" customWidth="1"/>
    <col min="7947" max="8192" width="9.140625" style="71"/>
    <col min="8193" max="8193" width="23.42578125" style="71" customWidth="1"/>
    <col min="8194" max="8201" width="9.140625" style="71"/>
    <col min="8202" max="8202" width="15.28515625" style="71" customWidth="1"/>
    <col min="8203" max="8448" width="9.140625" style="71"/>
    <col min="8449" max="8449" width="23.42578125" style="71" customWidth="1"/>
    <col min="8450" max="8457" width="9.140625" style="71"/>
    <col min="8458" max="8458" width="15.28515625" style="71" customWidth="1"/>
    <col min="8459" max="8704" width="9.140625" style="71"/>
    <col min="8705" max="8705" width="23.42578125" style="71" customWidth="1"/>
    <col min="8706" max="8713" width="9.140625" style="71"/>
    <col min="8714" max="8714" width="15.28515625" style="71" customWidth="1"/>
    <col min="8715" max="8960" width="9.140625" style="71"/>
    <col min="8961" max="8961" width="23.42578125" style="71" customWidth="1"/>
    <col min="8962" max="8969" width="9.140625" style="71"/>
    <col min="8970" max="8970" width="15.28515625" style="71" customWidth="1"/>
    <col min="8971" max="9216" width="9.140625" style="71"/>
    <col min="9217" max="9217" width="23.42578125" style="71" customWidth="1"/>
    <col min="9218" max="9225" width="9.140625" style="71"/>
    <col min="9226" max="9226" width="15.28515625" style="71" customWidth="1"/>
    <col min="9227" max="9472" width="9.140625" style="71"/>
    <col min="9473" max="9473" width="23.42578125" style="71" customWidth="1"/>
    <col min="9474" max="9481" width="9.140625" style="71"/>
    <col min="9482" max="9482" width="15.28515625" style="71" customWidth="1"/>
    <col min="9483" max="9728" width="9.140625" style="71"/>
    <col min="9729" max="9729" width="23.42578125" style="71" customWidth="1"/>
    <col min="9730" max="9737" width="9.140625" style="71"/>
    <col min="9738" max="9738" width="15.28515625" style="71" customWidth="1"/>
    <col min="9739" max="9984" width="9.140625" style="71"/>
    <col min="9985" max="9985" width="23.42578125" style="71" customWidth="1"/>
    <col min="9986" max="9993" width="9.140625" style="71"/>
    <col min="9994" max="9994" width="15.28515625" style="71" customWidth="1"/>
    <col min="9995" max="10240" width="9.140625" style="71"/>
    <col min="10241" max="10241" width="23.42578125" style="71" customWidth="1"/>
    <col min="10242" max="10249" width="9.140625" style="71"/>
    <col min="10250" max="10250" width="15.28515625" style="71" customWidth="1"/>
    <col min="10251" max="10496" width="9.140625" style="71"/>
    <col min="10497" max="10497" width="23.42578125" style="71" customWidth="1"/>
    <col min="10498" max="10505" width="9.140625" style="71"/>
    <col min="10506" max="10506" width="15.28515625" style="71" customWidth="1"/>
    <col min="10507" max="10752" width="9.140625" style="71"/>
    <col min="10753" max="10753" width="23.42578125" style="71" customWidth="1"/>
    <col min="10754" max="10761" width="9.140625" style="71"/>
    <col min="10762" max="10762" width="15.28515625" style="71" customWidth="1"/>
    <col min="10763" max="11008" width="9.140625" style="71"/>
    <col min="11009" max="11009" width="23.42578125" style="71" customWidth="1"/>
    <col min="11010" max="11017" width="9.140625" style="71"/>
    <col min="11018" max="11018" width="15.28515625" style="71" customWidth="1"/>
    <col min="11019" max="11264" width="9.140625" style="71"/>
    <col min="11265" max="11265" width="23.42578125" style="71" customWidth="1"/>
    <col min="11266" max="11273" width="9.140625" style="71"/>
    <col min="11274" max="11274" width="15.28515625" style="71" customWidth="1"/>
    <col min="11275" max="11520" width="9.140625" style="71"/>
    <col min="11521" max="11521" width="23.42578125" style="71" customWidth="1"/>
    <col min="11522" max="11529" width="9.140625" style="71"/>
    <col min="11530" max="11530" width="15.28515625" style="71" customWidth="1"/>
    <col min="11531" max="11776" width="9.140625" style="71"/>
    <col min="11777" max="11777" width="23.42578125" style="71" customWidth="1"/>
    <col min="11778" max="11785" width="9.140625" style="71"/>
    <col min="11786" max="11786" width="15.28515625" style="71" customWidth="1"/>
    <col min="11787" max="12032" width="9.140625" style="71"/>
    <col min="12033" max="12033" width="23.42578125" style="71" customWidth="1"/>
    <col min="12034" max="12041" width="9.140625" style="71"/>
    <col min="12042" max="12042" width="15.28515625" style="71" customWidth="1"/>
    <col min="12043" max="12288" width="9.140625" style="71"/>
    <col min="12289" max="12289" width="23.42578125" style="71" customWidth="1"/>
    <col min="12290" max="12297" width="9.140625" style="71"/>
    <col min="12298" max="12298" width="15.28515625" style="71" customWidth="1"/>
    <col min="12299" max="12544" width="9.140625" style="71"/>
    <col min="12545" max="12545" width="23.42578125" style="71" customWidth="1"/>
    <col min="12546" max="12553" width="9.140625" style="71"/>
    <col min="12554" max="12554" width="15.28515625" style="71" customWidth="1"/>
    <col min="12555" max="12800" width="9.140625" style="71"/>
    <col min="12801" max="12801" width="23.42578125" style="71" customWidth="1"/>
    <col min="12802" max="12809" width="9.140625" style="71"/>
    <col min="12810" max="12810" width="15.28515625" style="71" customWidth="1"/>
    <col min="12811" max="13056" width="9.140625" style="71"/>
    <col min="13057" max="13057" width="23.42578125" style="71" customWidth="1"/>
    <col min="13058" max="13065" width="9.140625" style="71"/>
    <col min="13066" max="13066" width="15.28515625" style="71" customWidth="1"/>
    <col min="13067" max="13312" width="9.140625" style="71"/>
    <col min="13313" max="13313" width="23.42578125" style="71" customWidth="1"/>
    <col min="13314" max="13321" width="9.140625" style="71"/>
    <col min="13322" max="13322" width="15.28515625" style="71" customWidth="1"/>
    <col min="13323" max="13568" width="9.140625" style="71"/>
    <col min="13569" max="13569" width="23.42578125" style="71" customWidth="1"/>
    <col min="13570" max="13577" width="9.140625" style="71"/>
    <col min="13578" max="13578" width="15.28515625" style="71" customWidth="1"/>
    <col min="13579" max="13824" width="9.140625" style="71"/>
    <col min="13825" max="13825" width="23.42578125" style="71" customWidth="1"/>
    <col min="13826" max="13833" width="9.140625" style="71"/>
    <col min="13834" max="13834" width="15.28515625" style="71" customWidth="1"/>
    <col min="13835" max="14080" width="9.140625" style="71"/>
    <col min="14081" max="14081" width="23.42578125" style="71" customWidth="1"/>
    <col min="14082" max="14089" width="9.140625" style="71"/>
    <col min="14090" max="14090" width="15.28515625" style="71" customWidth="1"/>
    <col min="14091" max="14336" width="9.140625" style="71"/>
    <col min="14337" max="14337" width="23.42578125" style="71" customWidth="1"/>
    <col min="14338" max="14345" width="9.140625" style="71"/>
    <col min="14346" max="14346" width="15.28515625" style="71" customWidth="1"/>
    <col min="14347" max="14592" width="9.140625" style="71"/>
    <col min="14593" max="14593" width="23.42578125" style="71" customWidth="1"/>
    <col min="14594" max="14601" width="9.140625" style="71"/>
    <col min="14602" max="14602" width="15.28515625" style="71" customWidth="1"/>
    <col min="14603" max="14848" width="9.140625" style="71"/>
    <col min="14849" max="14849" width="23.42578125" style="71" customWidth="1"/>
    <col min="14850" max="14857" width="9.140625" style="71"/>
    <col min="14858" max="14858" width="15.28515625" style="71" customWidth="1"/>
    <col min="14859" max="15104" width="9.140625" style="71"/>
    <col min="15105" max="15105" width="23.42578125" style="71" customWidth="1"/>
    <col min="15106" max="15113" width="9.140625" style="71"/>
    <col min="15114" max="15114" width="15.28515625" style="71" customWidth="1"/>
    <col min="15115" max="15360" width="9.140625" style="71"/>
    <col min="15361" max="15361" width="23.42578125" style="71" customWidth="1"/>
    <col min="15362" max="15369" width="9.140625" style="71"/>
    <col min="15370" max="15370" width="15.28515625" style="71" customWidth="1"/>
    <col min="15371" max="15616" width="9.140625" style="71"/>
    <col min="15617" max="15617" width="23.42578125" style="71" customWidth="1"/>
    <col min="15618" max="15625" width="9.140625" style="71"/>
    <col min="15626" max="15626" width="15.28515625" style="71" customWidth="1"/>
    <col min="15627" max="15872" width="9.140625" style="71"/>
    <col min="15873" max="15873" width="23.42578125" style="71" customWidth="1"/>
    <col min="15874" max="15881" width="9.140625" style="71"/>
    <col min="15882" max="15882" width="15.28515625" style="71" customWidth="1"/>
    <col min="15883" max="16128" width="9.140625" style="71"/>
    <col min="16129" max="16129" width="23.42578125" style="71" customWidth="1"/>
    <col min="16130" max="16137" width="9.140625" style="71"/>
    <col min="16138" max="16138" width="15.28515625" style="71" customWidth="1"/>
    <col min="16139" max="16384" width="9.140625" style="71"/>
  </cols>
  <sheetData>
    <row r="1" spans="1:18" ht="40.5" thickBot="1" x14ac:dyDescent="0.3">
      <c r="A1" s="68" t="s">
        <v>87</v>
      </c>
      <c r="B1" s="68" t="s">
        <v>88</v>
      </c>
      <c r="C1" s="68" t="s">
        <v>89</v>
      </c>
      <c r="D1" s="68" t="s">
        <v>90</v>
      </c>
      <c r="E1" s="68" t="s">
        <v>91</v>
      </c>
      <c r="F1" s="68" t="s">
        <v>92</v>
      </c>
      <c r="G1" s="69" t="s">
        <v>51</v>
      </c>
      <c r="H1" s="68" t="s">
        <v>93</v>
      </c>
      <c r="I1" s="69" t="s">
        <v>94</v>
      </c>
      <c r="J1" s="70" t="s">
        <v>95</v>
      </c>
      <c r="M1" s="72" t="s">
        <v>96</v>
      </c>
      <c r="N1" s="72" t="s">
        <v>97</v>
      </c>
      <c r="O1" s="72" t="s">
        <v>98</v>
      </c>
      <c r="P1" s="71"/>
      <c r="Q1" s="73">
        <f>AVERAGE(O2:O79)</f>
        <v>0.72222222222222232</v>
      </c>
      <c r="R1" s="72" t="s">
        <v>31</v>
      </c>
    </row>
    <row r="2" spans="1:18" s="80" customFormat="1" ht="13.5" thickBot="1" x14ac:dyDescent="0.25">
      <c r="A2" s="74" t="s">
        <v>99</v>
      </c>
      <c r="B2" s="75" t="s">
        <v>100</v>
      </c>
      <c r="C2" s="76" t="s">
        <v>101</v>
      </c>
      <c r="D2" s="76" t="s">
        <v>102</v>
      </c>
      <c r="E2" s="77">
        <v>1</v>
      </c>
      <c r="F2" s="77" t="s">
        <v>103</v>
      </c>
      <c r="G2" s="74">
        <v>1.08</v>
      </c>
      <c r="H2" s="74" t="s">
        <v>104</v>
      </c>
      <c r="I2" s="78" t="s">
        <v>105</v>
      </c>
      <c r="J2" s="79" t="s">
        <v>106</v>
      </c>
      <c r="P2" s="81"/>
    </row>
    <row r="3" spans="1:18" ht="15.75" thickBot="1" x14ac:dyDescent="0.3">
      <c r="A3" s="82" t="s">
        <v>107</v>
      </c>
      <c r="B3" s="83" t="s">
        <v>100</v>
      </c>
      <c r="C3" s="84">
        <v>120</v>
      </c>
      <c r="D3" s="84" t="s">
        <v>102</v>
      </c>
      <c r="E3" s="83">
        <v>1</v>
      </c>
      <c r="F3" s="85" t="s">
        <v>103</v>
      </c>
      <c r="G3" s="82">
        <v>1.1499999999999999</v>
      </c>
      <c r="H3" s="82">
        <v>38</v>
      </c>
      <c r="I3" s="86">
        <v>3.0263157894736836</v>
      </c>
      <c r="J3" s="87" t="s">
        <v>108</v>
      </c>
    </row>
    <row r="4" spans="1:18" s="80" customFormat="1" ht="13.5" thickBot="1" x14ac:dyDescent="0.25">
      <c r="A4" s="77" t="s">
        <v>109</v>
      </c>
      <c r="B4" s="89" t="s">
        <v>110</v>
      </c>
      <c r="C4" s="89" t="s">
        <v>101</v>
      </c>
      <c r="D4" s="90" t="s">
        <v>102</v>
      </c>
      <c r="E4" s="91">
        <v>1</v>
      </c>
      <c r="F4" s="89" t="s">
        <v>103</v>
      </c>
      <c r="G4" s="92">
        <v>1.38</v>
      </c>
      <c r="H4" s="77">
        <v>45</v>
      </c>
      <c r="I4" s="93">
        <v>3.07</v>
      </c>
      <c r="J4" s="79" t="s">
        <v>111</v>
      </c>
      <c r="M4" s="80">
        <f>74-35</f>
        <v>39</v>
      </c>
      <c r="N4" s="80">
        <f>74-45</f>
        <v>29</v>
      </c>
      <c r="O4" s="81">
        <f>N4/M4</f>
        <v>0.74358974358974361</v>
      </c>
      <c r="P4" s="81"/>
    </row>
    <row r="5" spans="1:18" s="80" customFormat="1" ht="13.5" thickBot="1" x14ac:dyDescent="0.25">
      <c r="A5" s="89" t="s">
        <v>109</v>
      </c>
      <c r="B5" s="75" t="s">
        <v>110</v>
      </c>
      <c r="C5" s="74" t="s">
        <v>101</v>
      </c>
      <c r="D5" s="76" t="s">
        <v>102</v>
      </c>
      <c r="E5" s="91">
        <v>2</v>
      </c>
      <c r="F5" s="94" t="s">
        <v>103</v>
      </c>
      <c r="G5" s="78">
        <v>1.18</v>
      </c>
      <c r="H5" s="74" t="s">
        <v>112</v>
      </c>
      <c r="I5" s="78" t="s">
        <v>113</v>
      </c>
      <c r="J5" s="79" t="s">
        <v>111</v>
      </c>
      <c r="P5" s="81"/>
    </row>
    <row r="6" spans="1:18" ht="15.75" thickBot="1" x14ac:dyDescent="0.3">
      <c r="A6" s="95" t="s">
        <v>114</v>
      </c>
      <c r="B6" s="96" t="s">
        <v>100</v>
      </c>
      <c r="C6" s="96" t="s">
        <v>101</v>
      </c>
      <c r="D6" s="97" t="s">
        <v>102</v>
      </c>
      <c r="E6" s="98">
        <v>2</v>
      </c>
      <c r="F6" s="96" t="s">
        <v>103</v>
      </c>
      <c r="G6" s="99">
        <v>1.18</v>
      </c>
      <c r="H6" s="100">
        <v>74</v>
      </c>
      <c r="I6" s="101">
        <v>1.5945945945945945</v>
      </c>
      <c r="J6" s="102" t="s">
        <v>108</v>
      </c>
    </row>
    <row r="7" spans="1:18" s="110" customFormat="1" ht="13.5" thickBot="1" x14ac:dyDescent="0.25">
      <c r="A7" s="103" t="s">
        <v>115</v>
      </c>
      <c r="B7" s="103" t="s">
        <v>100</v>
      </c>
      <c r="C7" s="103">
        <v>277</v>
      </c>
      <c r="D7" s="104" t="s">
        <v>102</v>
      </c>
      <c r="E7" s="105">
        <v>2</v>
      </c>
      <c r="F7" s="103" t="s">
        <v>116</v>
      </c>
      <c r="G7" s="106">
        <v>0.78</v>
      </c>
      <c r="H7" s="107">
        <v>48</v>
      </c>
      <c r="I7" s="108">
        <v>1.63</v>
      </c>
      <c r="J7" s="109" t="s">
        <v>106</v>
      </c>
      <c r="P7" s="111"/>
    </row>
    <row r="8" spans="1:18" ht="15.75" thickBot="1" x14ac:dyDescent="0.3">
      <c r="A8" s="112" t="s">
        <v>99</v>
      </c>
      <c r="B8" s="112" t="s">
        <v>100</v>
      </c>
      <c r="C8" s="112" t="s">
        <v>101</v>
      </c>
      <c r="D8" s="113" t="s">
        <v>102</v>
      </c>
      <c r="E8" s="98">
        <v>2</v>
      </c>
      <c r="F8" s="112" t="s">
        <v>117</v>
      </c>
      <c r="G8" s="114">
        <v>0.89</v>
      </c>
      <c r="H8" s="100" t="s">
        <v>118</v>
      </c>
      <c r="I8" s="115" t="s">
        <v>113</v>
      </c>
      <c r="J8" s="102" t="s">
        <v>106</v>
      </c>
    </row>
    <row r="9" spans="1:18" ht="15.75" thickBot="1" x14ac:dyDescent="0.3">
      <c r="A9" s="112" t="s">
        <v>119</v>
      </c>
      <c r="B9" s="112" t="s">
        <v>100</v>
      </c>
      <c r="C9" s="113" t="s">
        <v>101</v>
      </c>
      <c r="D9" s="113" t="s">
        <v>102</v>
      </c>
      <c r="E9" s="100">
        <v>1</v>
      </c>
      <c r="F9" s="112" t="s">
        <v>103</v>
      </c>
      <c r="G9" s="112">
        <v>1.1499999999999999</v>
      </c>
      <c r="H9" s="83">
        <v>38</v>
      </c>
      <c r="I9" s="115">
        <v>3.0263157894736836</v>
      </c>
      <c r="J9" s="102" t="s">
        <v>108</v>
      </c>
    </row>
    <row r="10" spans="1:18" ht="15.75" thickBot="1" x14ac:dyDescent="0.3">
      <c r="A10" s="116" t="s">
        <v>120</v>
      </c>
      <c r="B10" s="112" t="s">
        <v>110</v>
      </c>
      <c r="C10" s="113" t="s">
        <v>101</v>
      </c>
      <c r="D10" s="113" t="s">
        <v>121</v>
      </c>
      <c r="E10" s="98">
        <v>2</v>
      </c>
      <c r="F10" s="112" t="s">
        <v>116</v>
      </c>
      <c r="G10" s="112">
        <v>0.77</v>
      </c>
      <c r="H10" s="100" t="s">
        <v>122</v>
      </c>
      <c r="I10" s="115">
        <v>1.48</v>
      </c>
      <c r="J10" s="102" t="s">
        <v>108</v>
      </c>
    </row>
    <row r="11" spans="1:18" ht="15.75" thickBot="1" x14ac:dyDescent="0.3">
      <c r="A11" s="117" t="s">
        <v>123</v>
      </c>
      <c r="B11" s="118" t="s">
        <v>110</v>
      </c>
      <c r="C11" s="113" t="s">
        <v>101</v>
      </c>
      <c r="D11" s="113" t="s">
        <v>121</v>
      </c>
      <c r="E11" s="98">
        <v>2</v>
      </c>
      <c r="F11" s="119" t="s">
        <v>117</v>
      </c>
      <c r="G11" s="112">
        <v>0.88</v>
      </c>
      <c r="H11" s="112" t="s">
        <v>124</v>
      </c>
      <c r="I11" s="114">
        <v>1.47</v>
      </c>
      <c r="J11" s="102" t="s">
        <v>108</v>
      </c>
    </row>
    <row r="12" spans="1:18" ht="15.75" thickBot="1" x14ac:dyDescent="0.3">
      <c r="A12" s="95" t="s">
        <v>125</v>
      </c>
      <c r="B12" s="96" t="s">
        <v>100</v>
      </c>
      <c r="C12" s="112" t="s">
        <v>101</v>
      </c>
      <c r="D12" s="113" t="s">
        <v>102</v>
      </c>
      <c r="E12" s="98">
        <v>2</v>
      </c>
      <c r="F12" s="119" t="s">
        <v>103</v>
      </c>
      <c r="G12" s="114">
        <v>1.33</v>
      </c>
      <c r="H12" s="112">
        <v>83</v>
      </c>
      <c r="I12" s="114">
        <v>1.6024096385542168</v>
      </c>
      <c r="J12" s="102" t="s">
        <v>108</v>
      </c>
    </row>
    <row r="13" spans="1:18" ht="15.75" thickBot="1" x14ac:dyDescent="0.3">
      <c r="A13" s="95" t="s">
        <v>125</v>
      </c>
      <c r="B13" s="95" t="s">
        <v>100</v>
      </c>
      <c r="C13" s="120" t="s">
        <v>101</v>
      </c>
      <c r="D13" s="121" t="s">
        <v>102</v>
      </c>
      <c r="E13" s="95">
        <v>3</v>
      </c>
      <c r="F13" s="96" t="s">
        <v>103</v>
      </c>
      <c r="G13" s="99">
        <v>1.18</v>
      </c>
      <c r="H13" s="96">
        <v>108</v>
      </c>
      <c r="I13" s="101">
        <v>1.0900000000000001</v>
      </c>
      <c r="J13" s="102" t="s">
        <v>108</v>
      </c>
    </row>
    <row r="14" spans="1:18" s="110" customFormat="1" ht="13.5" thickBot="1" x14ac:dyDescent="0.25">
      <c r="A14" s="122" t="s">
        <v>126</v>
      </c>
      <c r="B14" s="123" t="s">
        <v>100</v>
      </c>
      <c r="C14" s="124" t="s">
        <v>101</v>
      </c>
      <c r="D14" s="105" t="s">
        <v>102</v>
      </c>
      <c r="E14" s="122">
        <v>2</v>
      </c>
      <c r="F14" s="123" t="s">
        <v>117</v>
      </c>
      <c r="G14" s="125">
        <v>0.92</v>
      </c>
      <c r="H14" s="123" t="s">
        <v>127</v>
      </c>
      <c r="I14" s="126" t="s">
        <v>128</v>
      </c>
      <c r="J14" s="109" t="s">
        <v>129</v>
      </c>
      <c r="M14" s="110">
        <f>74-48</f>
        <v>26</v>
      </c>
      <c r="N14" s="110">
        <f>74-58</f>
        <v>16</v>
      </c>
      <c r="O14" s="111">
        <f>N14/M14</f>
        <v>0.61538461538461542</v>
      </c>
    </row>
    <row r="15" spans="1:18" s="110" customFormat="1" ht="13.5" thickBot="1" x14ac:dyDescent="0.25">
      <c r="A15" s="127" t="s">
        <v>126</v>
      </c>
      <c r="B15" s="128" t="s">
        <v>100</v>
      </c>
      <c r="C15" s="129">
        <v>277</v>
      </c>
      <c r="D15" s="130" t="s">
        <v>102</v>
      </c>
      <c r="E15" s="130">
        <v>3</v>
      </c>
      <c r="F15" s="128" t="s">
        <v>116</v>
      </c>
      <c r="G15" s="131">
        <v>0.78</v>
      </c>
      <c r="H15" s="128">
        <v>74</v>
      </c>
      <c r="I15" s="132">
        <v>1.05</v>
      </c>
      <c r="J15" s="109" t="s">
        <v>129</v>
      </c>
      <c r="P15" s="111"/>
    </row>
    <row r="16" spans="1:18" s="139" customFormat="1" ht="13.5" thickBot="1" x14ac:dyDescent="0.25">
      <c r="A16" s="133" t="s">
        <v>130</v>
      </c>
      <c r="B16" s="134" t="s">
        <v>100</v>
      </c>
      <c r="C16" s="135" t="s">
        <v>101</v>
      </c>
      <c r="D16" s="135" t="s">
        <v>102</v>
      </c>
      <c r="E16" s="135">
        <v>3</v>
      </c>
      <c r="F16" s="134" t="s">
        <v>117</v>
      </c>
      <c r="G16" s="136">
        <v>0.88</v>
      </c>
      <c r="H16" s="134" t="s">
        <v>131</v>
      </c>
      <c r="I16" s="137" t="s">
        <v>132</v>
      </c>
      <c r="J16" s="138" t="s">
        <v>111</v>
      </c>
      <c r="P16" s="140"/>
    </row>
    <row r="17" spans="1:16" ht="15.75" thickBot="1" x14ac:dyDescent="0.3">
      <c r="A17" s="141" t="s">
        <v>133</v>
      </c>
      <c r="B17" s="142" t="s">
        <v>100</v>
      </c>
      <c r="C17" s="100" t="s">
        <v>101</v>
      </c>
      <c r="D17" s="113" t="s">
        <v>102</v>
      </c>
      <c r="E17" s="113">
        <v>4</v>
      </c>
      <c r="F17" s="112" t="s">
        <v>116</v>
      </c>
      <c r="G17" s="114">
        <v>0.77</v>
      </c>
      <c r="H17" s="112" t="s">
        <v>134</v>
      </c>
      <c r="I17" s="115" t="s">
        <v>135</v>
      </c>
      <c r="J17" s="102" t="s">
        <v>136</v>
      </c>
    </row>
    <row r="18" spans="1:16" ht="15.75" thickBot="1" x14ac:dyDescent="0.3">
      <c r="A18" s="113" t="s">
        <v>137</v>
      </c>
      <c r="B18" s="112" t="s">
        <v>100</v>
      </c>
      <c r="C18" s="113" t="s">
        <v>101</v>
      </c>
      <c r="D18" s="113" t="s">
        <v>102</v>
      </c>
      <c r="E18" s="113">
        <v>3</v>
      </c>
      <c r="F18" s="112" t="s">
        <v>116</v>
      </c>
      <c r="G18" s="114">
        <v>0.84</v>
      </c>
      <c r="H18" s="112">
        <v>79</v>
      </c>
      <c r="I18" s="143">
        <v>1.06</v>
      </c>
      <c r="J18" s="102" t="s">
        <v>108</v>
      </c>
    </row>
    <row r="19" spans="1:16" ht="15.75" thickBot="1" x14ac:dyDescent="0.3">
      <c r="A19" s="144" t="s">
        <v>137</v>
      </c>
      <c r="B19" s="121" t="s">
        <v>100</v>
      </c>
      <c r="C19" s="95" t="s">
        <v>101</v>
      </c>
      <c r="D19" s="145" t="s">
        <v>102</v>
      </c>
      <c r="E19" s="146">
        <v>4</v>
      </c>
      <c r="F19" s="142" t="s">
        <v>116</v>
      </c>
      <c r="G19" s="147">
        <v>0.77</v>
      </c>
      <c r="H19" s="142">
        <v>96</v>
      </c>
      <c r="I19" s="148">
        <v>0.8</v>
      </c>
      <c r="J19" s="149" t="s">
        <v>108</v>
      </c>
    </row>
    <row r="20" spans="1:16" s="139" customFormat="1" ht="13.5" thickBot="1" x14ac:dyDescent="0.25">
      <c r="A20" s="150" t="s">
        <v>138</v>
      </c>
      <c r="B20" s="151" t="s">
        <v>100</v>
      </c>
      <c r="C20" s="150" t="s">
        <v>101</v>
      </c>
      <c r="D20" s="150" t="s">
        <v>102</v>
      </c>
      <c r="E20" s="135">
        <v>3</v>
      </c>
      <c r="F20" s="151" t="s">
        <v>117</v>
      </c>
      <c r="G20" s="152" t="s">
        <v>139</v>
      </c>
      <c r="H20" s="151" t="s">
        <v>140</v>
      </c>
      <c r="I20" s="153" t="s">
        <v>141</v>
      </c>
      <c r="J20" s="138" t="s">
        <v>108</v>
      </c>
      <c r="M20" s="139">
        <f>110-84</f>
        <v>26</v>
      </c>
      <c r="N20" s="139">
        <f>110-89</f>
        <v>21</v>
      </c>
      <c r="O20" s="140">
        <f>N20/M20</f>
        <v>0.80769230769230771</v>
      </c>
    </row>
    <row r="21" spans="1:16" s="139" customFormat="1" ht="13.5" thickBot="1" x14ac:dyDescent="0.25">
      <c r="A21" s="133" t="s">
        <v>138</v>
      </c>
      <c r="B21" s="151" t="s">
        <v>100</v>
      </c>
      <c r="C21" s="151" t="s">
        <v>101</v>
      </c>
      <c r="D21" s="150" t="s">
        <v>102</v>
      </c>
      <c r="E21" s="135">
        <v>4</v>
      </c>
      <c r="F21" s="151" t="s">
        <v>117</v>
      </c>
      <c r="G21" s="152" t="s">
        <v>142</v>
      </c>
      <c r="H21" s="151" t="s">
        <v>143</v>
      </c>
      <c r="I21" s="154" t="s">
        <v>144</v>
      </c>
      <c r="J21" s="138" t="s">
        <v>108</v>
      </c>
      <c r="P21" s="140"/>
    </row>
    <row r="22" spans="1:16" ht="15.75" thickBot="1" x14ac:dyDescent="0.3">
      <c r="A22" s="117" t="s">
        <v>145</v>
      </c>
      <c r="B22" s="112" t="s">
        <v>110</v>
      </c>
      <c r="C22" s="113" t="s">
        <v>101</v>
      </c>
      <c r="D22" s="113" t="s">
        <v>121</v>
      </c>
      <c r="E22" s="98">
        <v>3</v>
      </c>
      <c r="F22" s="112" t="s">
        <v>116</v>
      </c>
      <c r="G22" s="114" t="s">
        <v>146</v>
      </c>
      <c r="H22" s="112">
        <v>78</v>
      </c>
      <c r="I22" s="143" t="s">
        <v>147</v>
      </c>
      <c r="J22" s="102" t="s">
        <v>108</v>
      </c>
    </row>
    <row r="23" spans="1:16" ht="15.75" thickBot="1" x14ac:dyDescent="0.3">
      <c r="A23" s="117" t="s">
        <v>145</v>
      </c>
      <c r="B23" s="112" t="s">
        <v>110</v>
      </c>
      <c r="C23" s="112" t="s">
        <v>101</v>
      </c>
      <c r="D23" s="113" t="s">
        <v>121</v>
      </c>
      <c r="E23" s="98">
        <v>4</v>
      </c>
      <c r="F23" s="112" t="s">
        <v>116</v>
      </c>
      <c r="G23" s="114">
        <v>0.74</v>
      </c>
      <c r="H23" s="112">
        <v>97</v>
      </c>
      <c r="I23" s="115">
        <v>0.76</v>
      </c>
      <c r="J23" s="102" t="s">
        <v>108</v>
      </c>
    </row>
    <row r="24" spans="1:16" ht="15.75" thickBot="1" x14ac:dyDescent="0.3">
      <c r="A24" s="155" t="s">
        <v>148</v>
      </c>
      <c r="B24" s="156" t="s">
        <v>110</v>
      </c>
      <c r="C24" s="157" t="s">
        <v>101</v>
      </c>
      <c r="D24" s="97" t="s">
        <v>121</v>
      </c>
      <c r="E24" s="98">
        <v>4</v>
      </c>
      <c r="F24" s="96" t="s">
        <v>117</v>
      </c>
      <c r="G24" s="99">
        <v>0.86</v>
      </c>
      <c r="H24" s="157">
        <v>114</v>
      </c>
      <c r="I24" s="158">
        <v>0.75</v>
      </c>
      <c r="J24" s="149" t="s">
        <v>108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9"/>
  <sheetViews>
    <sheetView workbookViewId="0">
      <selection activeCell="O20" sqref="O20"/>
    </sheetView>
  </sheetViews>
  <sheetFormatPr defaultRowHeight="12.75" x14ac:dyDescent="0.2"/>
  <cols>
    <col min="1" max="1" width="19.28515625" style="71" customWidth="1"/>
    <col min="2" max="11" width="9.140625" style="71"/>
    <col min="12" max="12" width="12.42578125" style="71" customWidth="1"/>
    <col min="13" max="13" width="9.140625" style="71"/>
    <col min="14" max="14" width="11.28515625" style="71" customWidth="1"/>
    <col min="15" max="15" width="9.140625" style="71"/>
    <col min="16" max="16" width="11.5703125" style="71" bestFit="1" customWidth="1"/>
    <col min="17" max="256" width="9.140625" style="71"/>
    <col min="257" max="257" width="19.28515625" style="71" customWidth="1"/>
    <col min="258" max="267" width="9.140625" style="71"/>
    <col min="268" max="268" width="12.42578125" style="71" customWidth="1"/>
    <col min="269" max="269" width="9.140625" style="71"/>
    <col min="270" max="270" width="11.28515625" style="71" customWidth="1"/>
    <col min="271" max="271" width="9.140625" style="71"/>
    <col min="272" max="272" width="11.5703125" style="71" bestFit="1" customWidth="1"/>
    <col min="273" max="512" width="9.140625" style="71"/>
    <col min="513" max="513" width="19.28515625" style="71" customWidth="1"/>
    <col min="514" max="523" width="9.140625" style="71"/>
    <col min="524" max="524" width="12.42578125" style="71" customWidth="1"/>
    <col min="525" max="525" width="9.140625" style="71"/>
    <col min="526" max="526" width="11.28515625" style="71" customWidth="1"/>
    <col min="527" max="527" width="9.140625" style="71"/>
    <col min="528" max="528" width="11.5703125" style="71" bestFit="1" customWidth="1"/>
    <col min="529" max="768" width="9.140625" style="71"/>
    <col min="769" max="769" width="19.28515625" style="71" customWidth="1"/>
    <col min="770" max="779" width="9.140625" style="71"/>
    <col min="780" max="780" width="12.42578125" style="71" customWidth="1"/>
    <col min="781" max="781" width="9.140625" style="71"/>
    <col min="782" max="782" width="11.28515625" style="71" customWidth="1"/>
    <col min="783" max="783" width="9.140625" style="71"/>
    <col min="784" max="784" width="11.5703125" style="71" bestFit="1" customWidth="1"/>
    <col min="785" max="1024" width="9.140625" style="71"/>
    <col min="1025" max="1025" width="19.28515625" style="71" customWidth="1"/>
    <col min="1026" max="1035" width="9.140625" style="71"/>
    <col min="1036" max="1036" width="12.42578125" style="71" customWidth="1"/>
    <col min="1037" max="1037" width="9.140625" style="71"/>
    <col min="1038" max="1038" width="11.28515625" style="71" customWidth="1"/>
    <col min="1039" max="1039" width="9.140625" style="71"/>
    <col min="1040" max="1040" width="11.5703125" style="71" bestFit="1" customWidth="1"/>
    <col min="1041" max="1280" width="9.140625" style="71"/>
    <col min="1281" max="1281" width="19.28515625" style="71" customWidth="1"/>
    <col min="1282" max="1291" width="9.140625" style="71"/>
    <col min="1292" max="1292" width="12.42578125" style="71" customWidth="1"/>
    <col min="1293" max="1293" width="9.140625" style="71"/>
    <col min="1294" max="1294" width="11.28515625" style="71" customWidth="1"/>
    <col min="1295" max="1295" width="9.140625" style="71"/>
    <col min="1296" max="1296" width="11.5703125" style="71" bestFit="1" customWidth="1"/>
    <col min="1297" max="1536" width="9.140625" style="71"/>
    <col min="1537" max="1537" width="19.28515625" style="71" customWidth="1"/>
    <col min="1538" max="1547" width="9.140625" style="71"/>
    <col min="1548" max="1548" width="12.42578125" style="71" customWidth="1"/>
    <col min="1549" max="1549" width="9.140625" style="71"/>
    <col min="1550" max="1550" width="11.28515625" style="71" customWidth="1"/>
    <col min="1551" max="1551" width="9.140625" style="71"/>
    <col min="1552" max="1552" width="11.5703125" style="71" bestFit="1" customWidth="1"/>
    <col min="1553" max="1792" width="9.140625" style="71"/>
    <col min="1793" max="1793" width="19.28515625" style="71" customWidth="1"/>
    <col min="1794" max="1803" width="9.140625" style="71"/>
    <col min="1804" max="1804" width="12.42578125" style="71" customWidth="1"/>
    <col min="1805" max="1805" width="9.140625" style="71"/>
    <col min="1806" max="1806" width="11.28515625" style="71" customWidth="1"/>
    <col min="1807" max="1807" width="9.140625" style="71"/>
    <col min="1808" max="1808" width="11.5703125" style="71" bestFit="1" customWidth="1"/>
    <col min="1809" max="2048" width="9.140625" style="71"/>
    <col min="2049" max="2049" width="19.28515625" style="71" customWidth="1"/>
    <col min="2050" max="2059" width="9.140625" style="71"/>
    <col min="2060" max="2060" width="12.42578125" style="71" customWidth="1"/>
    <col min="2061" max="2061" width="9.140625" style="71"/>
    <col min="2062" max="2062" width="11.28515625" style="71" customWidth="1"/>
    <col min="2063" max="2063" width="9.140625" style="71"/>
    <col min="2064" max="2064" width="11.5703125" style="71" bestFit="1" customWidth="1"/>
    <col min="2065" max="2304" width="9.140625" style="71"/>
    <col min="2305" max="2305" width="19.28515625" style="71" customWidth="1"/>
    <col min="2306" max="2315" width="9.140625" style="71"/>
    <col min="2316" max="2316" width="12.42578125" style="71" customWidth="1"/>
    <col min="2317" max="2317" width="9.140625" style="71"/>
    <col min="2318" max="2318" width="11.28515625" style="71" customWidth="1"/>
    <col min="2319" max="2319" width="9.140625" style="71"/>
    <col min="2320" max="2320" width="11.5703125" style="71" bestFit="1" customWidth="1"/>
    <col min="2321" max="2560" width="9.140625" style="71"/>
    <col min="2561" max="2561" width="19.28515625" style="71" customWidth="1"/>
    <col min="2562" max="2571" width="9.140625" style="71"/>
    <col min="2572" max="2572" width="12.42578125" style="71" customWidth="1"/>
    <col min="2573" max="2573" width="9.140625" style="71"/>
    <col min="2574" max="2574" width="11.28515625" style="71" customWidth="1"/>
    <col min="2575" max="2575" width="9.140625" style="71"/>
    <col min="2576" max="2576" width="11.5703125" style="71" bestFit="1" customWidth="1"/>
    <col min="2577" max="2816" width="9.140625" style="71"/>
    <col min="2817" max="2817" width="19.28515625" style="71" customWidth="1"/>
    <col min="2818" max="2827" width="9.140625" style="71"/>
    <col min="2828" max="2828" width="12.42578125" style="71" customWidth="1"/>
    <col min="2829" max="2829" width="9.140625" style="71"/>
    <col min="2830" max="2830" width="11.28515625" style="71" customWidth="1"/>
    <col min="2831" max="2831" width="9.140625" style="71"/>
    <col min="2832" max="2832" width="11.5703125" style="71" bestFit="1" customWidth="1"/>
    <col min="2833" max="3072" width="9.140625" style="71"/>
    <col min="3073" max="3073" width="19.28515625" style="71" customWidth="1"/>
    <col min="3074" max="3083" width="9.140625" style="71"/>
    <col min="3084" max="3084" width="12.42578125" style="71" customWidth="1"/>
    <col min="3085" max="3085" width="9.140625" style="71"/>
    <col min="3086" max="3086" width="11.28515625" style="71" customWidth="1"/>
    <col min="3087" max="3087" width="9.140625" style="71"/>
    <col min="3088" max="3088" width="11.5703125" style="71" bestFit="1" customWidth="1"/>
    <col min="3089" max="3328" width="9.140625" style="71"/>
    <col min="3329" max="3329" width="19.28515625" style="71" customWidth="1"/>
    <col min="3330" max="3339" width="9.140625" style="71"/>
    <col min="3340" max="3340" width="12.42578125" style="71" customWidth="1"/>
    <col min="3341" max="3341" width="9.140625" style="71"/>
    <col min="3342" max="3342" width="11.28515625" style="71" customWidth="1"/>
    <col min="3343" max="3343" width="9.140625" style="71"/>
    <col min="3344" max="3344" width="11.5703125" style="71" bestFit="1" customWidth="1"/>
    <col min="3345" max="3584" width="9.140625" style="71"/>
    <col min="3585" max="3585" width="19.28515625" style="71" customWidth="1"/>
    <col min="3586" max="3595" width="9.140625" style="71"/>
    <col min="3596" max="3596" width="12.42578125" style="71" customWidth="1"/>
    <col min="3597" max="3597" width="9.140625" style="71"/>
    <col min="3598" max="3598" width="11.28515625" style="71" customWidth="1"/>
    <col min="3599" max="3599" width="9.140625" style="71"/>
    <col min="3600" max="3600" width="11.5703125" style="71" bestFit="1" customWidth="1"/>
    <col min="3601" max="3840" width="9.140625" style="71"/>
    <col min="3841" max="3841" width="19.28515625" style="71" customWidth="1"/>
    <col min="3842" max="3851" width="9.140625" style="71"/>
    <col min="3852" max="3852" width="12.42578125" style="71" customWidth="1"/>
    <col min="3853" max="3853" width="9.140625" style="71"/>
    <col min="3854" max="3854" width="11.28515625" style="71" customWidth="1"/>
    <col min="3855" max="3855" width="9.140625" style="71"/>
    <col min="3856" max="3856" width="11.5703125" style="71" bestFit="1" customWidth="1"/>
    <col min="3857" max="4096" width="9.140625" style="71"/>
    <col min="4097" max="4097" width="19.28515625" style="71" customWidth="1"/>
    <col min="4098" max="4107" width="9.140625" style="71"/>
    <col min="4108" max="4108" width="12.42578125" style="71" customWidth="1"/>
    <col min="4109" max="4109" width="9.140625" style="71"/>
    <col min="4110" max="4110" width="11.28515625" style="71" customWidth="1"/>
    <col min="4111" max="4111" width="9.140625" style="71"/>
    <col min="4112" max="4112" width="11.5703125" style="71" bestFit="1" customWidth="1"/>
    <col min="4113" max="4352" width="9.140625" style="71"/>
    <col min="4353" max="4353" width="19.28515625" style="71" customWidth="1"/>
    <col min="4354" max="4363" width="9.140625" style="71"/>
    <col min="4364" max="4364" width="12.42578125" style="71" customWidth="1"/>
    <col min="4365" max="4365" width="9.140625" style="71"/>
    <col min="4366" max="4366" width="11.28515625" style="71" customWidth="1"/>
    <col min="4367" max="4367" width="9.140625" style="71"/>
    <col min="4368" max="4368" width="11.5703125" style="71" bestFit="1" customWidth="1"/>
    <col min="4369" max="4608" width="9.140625" style="71"/>
    <col min="4609" max="4609" width="19.28515625" style="71" customWidth="1"/>
    <col min="4610" max="4619" width="9.140625" style="71"/>
    <col min="4620" max="4620" width="12.42578125" style="71" customWidth="1"/>
    <col min="4621" max="4621" width="9.140625" style="71"/>
    <col min="4622" max="4622" width="11.28515625" style="71" customWidth="1"/>
    <col min="4623" max="4623" width="9.140625" style="71"/>
    <col min="4624" max="4624" width="11.5703125" style="71" bestFit="1" customWidth="1"/>
    <col min="4625" max="4864" width="9.140625" style="71"/>
    <col min="4865" max="4865" width="19.28515625" style="71" customWidth="1"/>
    <col min="4866" max="4875" width="9.140625" style="71"/>
    <col min="4876" max="4876" width="12.42578125" style="71" customWidth="1"/>
    <col min="4877" max="4877" width="9.140625" style="71"/>
    <col min="4878" max="4878" width="11.28515625" style="71" customWidth="1"/>
    <col min="4879" max="4879" width="9.140625" style="71"/>
    <col min="4880" max="4880" width="11.5703125" style="71" bestFit="1" customWidth="1"/>
    <col min="4881" max="5120" width="9.140625" style="71"/>
    <col min="5121" max="5121" width="19.28515625" style="71" customWidth="1"/>
    <col min="5122" max="5131" width="9.140625" style="71"/>
    <col min="5132" max="5132" width="12.42578125" style="71" customWidth="1"/>
    <col min="5133" max="5133" width="9.140625" style="71"/>
    <col min="5134" max="5134" width="11.28515625" style="71" customWidth="1"/>
    <col min="5135" max="5135" width="9.140625" style="71"/>
    <col min="5136" max="5136" width="11.5703125" style="71" bestFit="1" customWidth="1"/>
    <col min="5137" max="5376" width="9.140625" style="71"/>
    <col min="5377" max="5377" width="19.28515625" style="71" customWidth="1"/>
    <col min="5378" max="5387" width="9.140625" style="71"/>
    <col min="5388" max="5388" width="12.42578125" style="71" customWidth="1"/>
    <col min="5389" max="5389" width="9.140625" style="71"/>
    <col min="5390" max="5390" width="11.28515625" style="71" customWidth="1"/>
    <col min="5391" max="5391" width="9.140625" style="71"/>
    <col min="5392" max="5392" width="11.5703125" style="71" bestFit="1" customWidth="1"/>
    <col min="5393" max="5632" width="9.140625" style="71"/>
    <col min="5633" max="5633" width="19.28515625" style="71" customWidth="1"/>
    <col min="5634" max="5643" width="9.140625" style="71"/>
    <col min="5644" max="5644" width="12.42578125" style="71" customWidth="1"/>
    <col min="5645" max="5645" width="9.140625" style="71"/>
    <col min="5646" max="5646" width="11.28515625" style="71" customWidth="1"/>
    <col min="5647" max="5647" width="9.140625" style="71"/>
    <col min="5648" max="5648" width="11.5703125" style="71" bestFit="1" customWidth="1"/>
    <col min="5649" max="5888" width="9.140625" style="71"/>
    <col min="5889" max="5889" width="19.28515625" style="71" customWidth="1"/>
    <col min="5890" max="5899" width="9.140625" style="71"/>
    <col min="5900" max="5900" width="12.42578125" style="71" customWidth="1"/>
    <col min="5901" max="5901" width="9.140625" style="71"/>
    <col min="5902" max="5902" width="11.28515625" style="71" customWidth="1"/>
    <col min="5903" max="5903" width="9.140625" style="71"/>
    <col min="5904" max="5904" width="11.5703125" style="71" bestFit="1" customWidth="1"/>
    <col min="5905" max="6144" width="9.140625" style="71"/>
    <col min="6145" max="6145" width="19.28515625" style="71" customWidth="1"/>
    <col min="6146" max="6155" width="9.140625" style="71"/>
    <col min="6156" max="6156" width="12.42578125" style="71" customWidth="1"/>
    <col min="6157" max="6157" width="9.140625" style="71"/>
    <col min="6158" max="6158" width="11.28515625" style="71" customWidth="1"/>
    <col min="6159" max="6159" width="9.140625" style="71"/>
    <col min="6160" max="6160" width="11.5703125" style="71" bestFit="1" customWidth="1"/>
    <col min="6161" max="6400" width="9.140625" style="71"/>
    <col min="6401" max="6401" width="19.28515625" style="71" customWidth="1"/>
    <col min="6402" max="6411" width="9.140625" style="71"/>
    <col min="6412" max="6412" width="12.42578125" style="71" customWidth="1"/>
    <col min="6413" max="6413" width="9.140625" style="71"/>
    <col min="6414" max="6414" width="11.28515625" style="71" customWidth="1"/>
    <col min="6415" max="6415" width="9.140625" style="71"/>
    <col min="6416" max="6416" width="11.5703125" style="71" bestFit="1" customWidth="1"/>
    <col min="6417" max="6656" width="9.140625" style="71"/>
    <col min="6657" max="6657" width="19.28515625" style="71" customWidth="1"/>
    <col min="6658" max="6667" width="9.140625" style="71"/>
    <col min="6668" max="6668" width="12.42578125" style="71" customWidth="1"/>
    <col min="6669" max="6669" width="9.140625" style="71"/>
    <col min="6670" max="6670" width="11.28515625" style="71" customWidth="1"/>
    <col min="6671" max="6671" width="9.140625" style="71"/>
    <col min="6672" max="6672" width="11.5703125" style="71" bestFit="1" customWidth="1"/>
    <col min="6673" max="6912" width="9.140625" style="71"/>
    <col min="6913" max="6913" width="19.28515625" style="71" customWidth="1"/>
    <col min="6914" max="6923" width="9.140625" style="71"/>
    <col min="6924" max="6924" width="12.42578125" style="71" customWidth="1"/>
    <col min="6925" max="6925" width="9.140625" style="71"/>
    <col min="6926" max="6926" width="11.28515625" style="71" customWidth="1"/>
    <col min="6927" max="6927" width="9.140625" style="71"/>
    <col min="6928" max="6928" width="11.5703125" style="71" bestFit="1" customWidth="1"/>
    <col min="6929" max="7168" width="9.140625" style="71"/>
    <col min="7169" max="7169" width="19.28515625" style="71" customWidth="1"/>
    <col min="7170" max="7179" width="9.140625" style="71"/>
    <col min="7180" max="7180" width="12.42578125" style="71" customWidth="1"/>
    <col min="7181" max="7181" width="9.140625" style="71"/>
    <col min="7182" max="7182" width="11.28515625" style="71" customWidth="1"/>
    <col min="7183" max="7183" width="9.140625" style="71"/>
    <col min="7184" max="7184" width="11.5703125" style="71" bestFit="1" customWidth="1"/>
    <col min="7185" max="7424" width="9.140625" style="71"/>
    <col min="7425" max="7425" width="19.28515625" style="71" customWidth="1"/>
    <col min="7426" max="7435" width="9.140625" style="71"/>
    <col min="7436" max="7436" width="12.42578125" style="71" customWidth="1"/>
    <col min="7437" max="7437" width="9.140625" style="71"/>
    <col min="7438" max="7438" width="11.28515625" style="71" customWidth="1"/>
    <col min="7439" max="7439" width="9.140625" style="71"/>
    <col min="7440" max="7440" width="11.5703125" style="71" bestFit="1" customWidth="1"/>
    <col min="7441" max="7680" width="9.140625" style="71"/>
    <col min="7681" max="7681" width="19.28515625" style="71" customWidth="1"/>
    <col min="7682" max="7691" width="9.140625" style="71"/>
    <col min="7692" max="7692" width="12.42578125" style="71" customWidth="1"/>
    <col min="7693" max="7693" width="9.140625" style="71"/>
    <col min="7694" max="7694" width="11.28515625" style="71" customWidth="1"/>
    <col min="7695" max="7695" width="9.140625" style="71"/>
    <col min="7696" max="7696" width="11.5703125" style="71" bestFit="1" customWidth="1"/>
    <col min="7697" max="7936" width="9.140625" style="71"/>
    <col min="7937" max="7937" width="19.28515625" style="71" customWidth="1"/>
    <col min="7938" max="7947" width="9.140625" style="71"/>
    <col min="7948" max="7948" width="12.42578125" style="71" customWidth="1"/>
    <col min="7949" max="7949" width="9.140625" style="71"/>
    <col min="7950" max="7950" width="11.28515625" style="71" customWidth="1"/>
    <col min="7951" max="7951" width="9.140625" style="71"/>
    <col min="7952" max="7952" width="11.5703125" style="71" bestFit="1" customWidth="1"/>
    <col min="7953" max="8192" width="9.140625" style="71"/>
    <col min="8193" max="8193" width="19.28515625" style="71" customWidth="1"/>
    <col min="8194" max="8203" width="9.140625" style="71"/>
    <col min="8204" max="8204" width="12.42578125" style="71" customWidth="1"/>
    <col min="8205" max="8205" width="9.140625" style="71"/>
    <col min="8206" max="8206" width="11.28515625" style="71" customWidth="1"/>
    <col min="8207" max="8207" width="9.140625" style="71"/>
    <col min="8208" max="8208" width="11.5703125" style="71" bestFit="1" customWidth="1"/>
    <col min="8209" max="8448" width="9.140625" style="71"/>
    <col min="8449" max="8449" width="19.28515625" style="71" customWidth="1"/>
    <col min="8450" max="8459" width="9.140625" style="71"/>
    <col min="8460" max="8460" width="12.42578125" style="71" customWidth="1"/>
    <col min="8461" max="8461" width="9.140625" style="71"/>
    <col min="8462" max="8462" width="11.28515625" style="71" customWidth="1"/>
    <col min="8463" max="8463" width="9.140625" style="71"/>
    <col min="8464" max="8464" width="11.5703125" style="71" bestFit="1" customWidth="1"/>
    <col min="8465" max="8704" width="9.140625" style="71"/>
    <col min="8705" max="8705" width="19.28515625" style="71" customWidth="1"/>
    <col min="8706" max="8715" width="9.140625" style="71"/>
    <col min="8716" max="8716" width="12.42578125" style="71" customWidth="1"/>
    <col min="8717" max="8717" width="9.140625" style="71"/>
    <col min="8718" max="8718" width="11.28515625" style="71" customWidth="1"/>
    <col min="8719" max="8719" width="9.140625" style="71"/>
    <col min="8720" max="8720" width="11.5703125" style="71" bestFit="1" customWidth="1"/>
    <col min="8721" max="8960" width="9.140625" style="71"/>
    <col min="8961" max="8961" width="19.28515625" style="71" customWidth="1"/>
    <col min="8962" max="8971" width="9.140625" style="71"/>
    <col min="8972" max="8972" width="12.42578125" style="71" customWidth="1"/>
    <col min="8973" max="8973" width="9.140625" style="71"/>
    <col min="8974" max="8974" width="11.28515625" style="71" customWidth="1"/>
    <col min="8975" max="8975" width="9.140625" style="71"/>
    <col min="8976" max="8976" width="11.5703125" style="71" bestFit="1" customWidth="1"/>
    <col min="8977" max="9216" width="9.140625" style="71"/>
    <col min="9217" max="9217" width="19.28515625" style="71" customWidth="1"/>
    <col min="9218" max="9227" width="9.140625" style="71"/>
    <col min="9228" max="9228" width="12.42578125" style="71" customWidth="1"/>
    <col min="9229" max="9229" width="9.140625" style="71"/>
    <col min="9230" max="9230" width="11.28515625" style="71" customWidth="1"/>
    <col min="9231" max="9231" width="9.140625" style="71"/>
    <col min="9232" max="9232" width="11.5703125" style="71" bestFit="1" customWidth="1"/>
    <col min="9233" max="9472" width="9.140625" style="71"/>
    <col min="9473" max="9473" width="19.28515625" style="71" customWidth="1"/>
    <col min="9474" max="9483" width="9.140625" style="71"/>
    <col min="9484" max="9484" width="12.42578125" style="71" customWidth="1"/>
    <col min="9485" max="9485" width="9.140625" style="71"/>
    <col min="9486" max="9486" width="11.28515625" style="71" customWidth="1"/>
    <col min="9487" max="9487" width="9.140625" style="71"/>
    <col min="9488" max="9488" width="11.5703125" style="71" bestFit="1" customWidth="1"/>
    <col min="9489" max="9728" width="9.140625" style="71"/>
    <col min="9729" max="9729" width="19.28515625" style="71" customWidth="1"/>
    <col min="9730" max="9739" width="9.140625" style="71"/>
    <col min="9740" max="9740" width="12.42578125" style="71" customWidth="1"/>
    <col min="9741" max="9741" width="9.140625" style="71"/>
    <col min="9742" max="9742" width="11.28515625" style="71" customWidth="1"/>
    <col min="9743" max="9743" width="9.140625" style="71"/>
    <col min="9744" max="9744" width="11.5703125" style="71" bestFit="1" customWidth="1"/>
    <col min="9745" max="9984" width="9.140625" style="71"/>
    <col min="9985" max="9985" width="19.28515625" style="71" customWidth="1"/>
    <col min="9986" max="9995" width="9.140625" style="71"/>
    <col min="9996" max="9996" width="12.42578125" style="71" customWidth="1"/>
    <col min="9997" max="9997" width="9.140625" style="71"/>
    <col min="9998" max="9998" width="11.28515625" style="71" customWidth="1"/>
    <col min="9999" max="9999" width="9.140625" style="71"/>
    <col min="10000" max="10000" width="11.5703125" style="71" bestFit="1" customWidth="1"/>
    <col min="10001" max="10240" width="9.140625" style="71"/>
    <col min="10241" max="10241" width="19.28515625" style="71" customWidth="1"/>
    <col min="10242" max="10251" width="9.140625" style="71"/>
    <col min="10252" max="10252" width="12.42578125" style="71" customWidth="1"/>
    <col min="10253" max="10253" width="9.140625" style="71"/>
    <col min="10254" max="10254" width="11.28515625" style="71" customWidth="1"/>
    <col min="10255" max="10255" width="9.140625" style="71"/>
    <col min="10256" max="10256" width="11.5703125" style="71" bestFit="1" customWidth="1"/>
    <col min="10257" max="10496" width="9.140625" style="71"/>
    <col min="10497" max="10497" width="19.28515625" style="71" customWidth="1"/>
    <col min="10498" max="10507" width="9.140625" style="71"/>
    <col min="10508" max="10508" width="12.42578125" style="71" customWidth="1"/>
    <col min="10509" max="10509" width="9.140625" style="71"/>
    <col min="10510" max="10510" width="11.28515625" style="71" customWidth="1"/>
    <col min="10511" max="10511" width="9.140625" style="71"/>
    <col min="10512" max="10512" width="11.5703125" style="71" bestFit="1" customWidth="1"/>
    <col min="10513" max="10752" width="9.140625" style="71"/>
    <col min="10753" max="10753" width="19.28515625" style="71" customWidth="1"/>
    <col min="10754" max="10763" width="9.140625" style="71"/>
    <col min="10764" max="10764" width="12.42578125" style="71" customWidth="1"/>
    <col min="10765" max="10765" width="9.140625" style="71"/>
    <col min="10766" max="10766" width="11.28515625" style="71" customWidth="1"/>
    <col min="10767" max="10767" width="9.140625" style="71"/>
    <col min="10768" max="10768" width="11.5703125" style="71" bestFit="1" customWidth="1"/>
    <col min="10769" max="11008" width="9.140625" style="71"/>
    <col min="11009" max="11009" width="19.28515625" style="71" customWidth="1"/>
    <col min="11010" max="11019" width="9.140625" style="71"/>
    <col min="11020" max="11020" width="12.42578125" style="71" customWidth="1"/>
    <col min="11021" max="11021" width="9.140625" style="71"/>
    <col min="11022" max="11022" width="11.28515625" style="71" customWidth="1"/>
    <col min="11023" max="11023" width="9.140625" style="71"/>
    <col min="11024" max="11024" width="11.5703125" style="71" bestFit="1" customWidth="1"/>
    <col min="11025" max="11264" width="9.140625" style="71"/>
    <col min="11265" max="11265" width="19.28515625" style="71" customWidth="1"/>
    <col min="11266" max="11275" width="9.140625" style="71"/>
    <col min="11276" max="11276" width="12.42578125" style="71" customWidth="1"/>
    <col min="11277" max="11277" width="9.140625" style="71"/>
    <col min="11278" max="11278" width="11.28515625" style="71" customWidth="1"/>
    <col min="11279" max="11279" width="9.140625" style="71"/>
    <col min="11280" max="11280" width="11.5703125" style="71" bestFit="1" customWidth="1"/>
    <col min="11281" max="11520" width="9.140625" style="71"/>
    <col min="11521" max="11521" width="19.28515625" style="71" customWidth="1"/>
    <col min="11522" max="11531" width="9.140625" style="71"/>
    <col min="11532" max="11532" width="12.42578125" style="71" customWidth="1"/>
    <col min="11533" max="11533" width="9.140625" style="71"/>
    <col min="11534" max="11534" width="11.28515625" style="71" customWidth="1"/>
    <col min="11535" max="11535" width="9.140625" style="71"/>
    <col min="11536" max="11536" width="11.5703125" style="71" bestFit="1" customWidth="1"/>
    <col min="11537" max="11776" width="9.140625" style="71"/>
    <col min="11777" max="11777" width="19.28515625" style="71" customWidth="1"/>
    <col min="11778" max="11787" width="9.140625" style="71"/>
    <col min="11788" max="11788" width="12.42578125" style="71" customWidth="1"/>
    <col min="11789" max="11789" width="9.140625" style="71"/>
    <col min="11790" max="11790" width="11.28515625" style="71" customWidth="1"/>
    <col min="11791" max="11791" width="9.140625" style="71"/>
    <col min="11792" max="11792" width="11.5703125" style="71" bestFit="1" customWidth="1"/>
    <col min="11793" max="12032" width="9.140625" style="71"/>
    <col min="12033" max="12033" width="19.28515625" style="71" customWidth="1"/>
    <col min="12034" max="12043" width="9.140625" style="71"/>
    <col min="12044" max="12044" width="12.42578125" style="71" customWidth="1"/>
    <col min="12045" max="12045" width="9.140625" style="71"/>
    <col min="12046" max="12046" width="11.28515625" style="71" customWidth="1"/>
    <col min="12047" max="12047" width="9.140625" style="71"/>
    <col min="12048" max="12048" width="11.5703125" style="71" bestFit="1" customWidth="1"/>
    <col min="12049" max="12288" width="9.140625" style="71"/>
    <col min="12289" max="12289" width="19.28515625" style="71" customWidth="1"/>
    <col min="12290" max="12299" width="9.140625" style="71"/>
    <col min="12300" max="12300" width="12.42578125" style="71" customWidth="1"/>
    <col min="12301" max="12301" width="9.140625" style="71"/>
    <col min="12302" max="12302" width="11.28515625" style="71" customWidth="1"/>
    <col min="12303" max="12303" width="9.140625" style="71"/>
    <col min="12304" max="12304" width="11.5703125" style="71" bestFit="1" customWidth="1"/>
    <col min="12305" max="12544" width="9.140625" style="71"/>
    <col min="12545" max="12545" width="19.28515625" style="71" customWidth="1"/>
    <col min="12546" max="12555" width="9.140625" style="71"/>
    <col min="12556" max="12556" width="12.42578125" style="71" customWidth="1"/>
    <col min="12557" max="12557" width="9.140625" style="71"/>
    <col min="12558" max="12558" width="11.28515625" style="71" customWidth="1"/>
    <col min="12559" max="12559" width="9.140625" style="71"/>
    <col min="12560" max="12560" width="11.5703125" style="71" bestFit="1" customWidth="1"/>
    <col min="12561" max="12800" width="9.140625" style="71"/>
    <col min="12801" max="12801" width="19.28515625" style="71" customWidth="1"/>
    <col min="12802" max="12811" width="9.140625" style="71"/>
    <col min="12812" max="12812" width="12.42578125" style="71" customWidth="1"/>
    <col min="12813" max="12813" width="9.140625" style="71"/>
    <col min="12814" max="12814" width="11.28515625" style="71" customWidth="1"/>
    <col min="12815" max="12815" width="9.140625" style="71"/>
    <col min="12816" max="12816" width="11.5703125" style="71" bestFit="1" customWidth="1"/>
    <col min="12817" max="13056" width="9.140625" style="71"/>
    <col min="13057" max="13057" width="19.28515625" style="71" customWidth="1"/>
    <col min="13058" max="13067" width="9.140625" style="71"/>
    <col min="13068" max="13068" width="12.42578125" style="71" customWidth="1"/>
    <col min="13069" max="13069" width="9.140625" style="71"/>
    <col min="13070" max="13070" width="11.28515625" style="71" customWidth="1"/>
    <col min="13071" max="13071" width="9.140625" style="71"/>
    <col min="13072" max="13072" width="11.5703125" style="71" bestFit="1" customWidth="1"/>
    <col min="13073" max="13312" width="9.140625" style="71"/>
    <col min="13313" max="13313" width="19.28515625" style="71" customWidth="1"/>
    <col min="13314" max="13323" width="9.140625" style="71"/>
    <col min="13324" max="13324" width="12.42578125" style="71" customWidth="1"/>
    <col min="13325" max="13325" width="9.140625" style="71"/>
    <col min="13326" max="13326" width="11.28515625" style="71" customWidth="1"/>
    <col min="13327" max="13327" width="9.140625" style="71"/>
    <col min="13328" max="13328" width="11.5703125" style="71" bestFit="1" customWidth="1"/>
    <col min="13329" max="13568" width="9.140625" style="71"/>
    <col min="13569" max="13569" width="19.28515625" style="71" customWidth="1"/>
    <col min="13570" max="13579" width="9.140625" style="71"/>
    <col min="13580" max="13580" width="12.42578125" style="71" customWidth="1"/>
    <col min="13581" max="13581" width="9.140625" style="71"/>
    <col min="13582" max="13582" width="11.28515625" style="71" customWidth="1"/>
    <col min="13583" max="13583" width="9.140625" style="71"/>
    <col min="13584" max="13584" width="11.5703125" style="71" bestFit="1" customWidth="1"/>
    <col min="13585" max="13824" width="9.140625" style="71"/>
    <col min="13825" max="13825" width="19.28515625" style="71" customWidth="1"/>
    <col min="13826" max="13835" width="9.140625" style="71"/>
    <col min="13836" max="13836" width="12.42578125" style="71" customWidth="1"/>
    <col min="13837" max="13837" width="9.140625" style="71"/>
    <col min="13838" max="13838" width="11.28515625" style="71" customWidth="1"/>
    <col min="13839" max="13839" width="9.140625" style="71"/>
    <col min="13840" max="13840" width="11.5703125" style="71" bestFit="1" customWidth="1"/>
    <col min="13841" max="14080" width="9.140625" style="71"/>
    <col min="14081" max="14081" width="19.28515625" style="71" customWidth="1"/>
    <col min="14082" max="14091" width="9.140625" style="71"/>
    <col min="14092" max="14092" width="12.42578125" style="71" customWidth="1"/>
    <col min="14093" max="14093" width="9.140625" style="71"/>
    <col min="14094" max="14094" width="11.28515625" style="71" customWidth="1"/>
    <col min="14095" max="14095" width="9.140625" style="71"/>
    <col min="14096" max="14096" width="11.5703125" style="71" bestFit="1" customWidth="1"/>
    <col min="14097" max="14336" width="9.140625" style="71"/>
    <col min="14337" max="14337" width="19.28515625" style="71" customWidth="1"/>
    <col min="14338" max="14347" width="9.140625" style="71"/>
    <col min="14348" max="14348" width="12.42578125" style="71" customWidth="1"/>
    <col min="14349" max="14349" width="9.140625" style="71"/>
    <col min="14350" max="14350" width="11.28515625" style="71" customWidth="1"/>
    <col min="14351" max="14351" width="9.140625" style="71"/>
    <col min="14352" max="14352" width="11.5703125" style="71" bestFit="1" customWidth="1"/>
    <col min="14353" max="14592" width="9.140625" style="71"/>
    <col min="14593" max="14593" width="19.28515625" style="71" customWidth="1"/>
    <col min="14594" max="14603" width="9.140625" style="71"/>
    <col min="14604" max="14604" width="12.42578125" style="71" customWidth="1"/>
    <col min="14605" max="14605" width="9.140625" style="71"/>
    <col min="14606" max="14606" width="11.28515625" style="71" customWidth="1"/>
    <col min="14607" max="14607" width="9.140625" style="71"/>
    <col min="14608" max="14608" width="11.5703125" style="71" bestFit="1" customWidth="1"/>
    <col min="14609" max="14848" width="9.140625" style="71"/>
    <col min="14849" max="14849" width="19.28515625" style="71" customWidth="1"/>
    <col min="14850" max="14859" width="9.140625" style="71"/>
    <col min="14860" max="14860" width="12.42578125" style="71" customWidth="1"/>
    <col min="14861" max="14861" width="9.140625" style="71"/>
    <col min="14862" max="14862" width="11.28515625" style="71" customWidth="1"/>
    <col min="14863" max="14863" width="9.140625" style="71"/>
    <col min="14864" max="14864" width="11.5703125" style="71" bestFit="1" customWidth="1"/>
    <col min="14865" max="15104" width="9.140625" style="71"/>
    <col min="15105" max="15105" width="19.28515625" style="71" customWidth="1"/>
    <col min="15106" max="15115" width="9.140625" style="71"/>
    <col min="15116" max="15116" width="12.42578125" style="71" customWidth="1"/>
    <col min="15117" max="15117" width="9.140625" style="71"/>
    <col min="15118" max="15118" width="11.28515625" style="71" customWidth="1"/>
    <col min="15119" max="15119" width="9.140625" style="71"/>
    <col min="15120" max="15120" width="11.5703125" style="71" bestFit="1" customWidth="1"/>
    <col min="15121" max="15360" width="9.140625" style="71"/>
    <col min="15361" max="15361" width="19.28515625" style="71" customWidth="1"/>
    <col min="15362" max="15371" width="9.140625" style="71"/>
    <col min="15372" max="15372" width="12.42578125" style="71" customWidth="1"/>
    <col min="15373" max="15373" width="9.140625" style="71"/>
    <col min="15374" max="15374" width="11.28515625" style="71" customWidth="1"/>
    <col min="15375" max="15375" width="9.140625" style="71"/>
    <col min="15376" max="15376" width="11.5703125" style="71" bestFit="1" customWidth="1"/>
    <col min="15377" max="15616" width="9.140625" style="71"/>
    <col min="15617" max="15617" width="19.28515625" style="71" customWidth="1"/>
    <col min="15618" max="15627" width="9.140625" style="71"/>
    <col min="15628" max="15628" width="12.42578125" style="71" customWidth="1"/>
    <col min="15629" max="15629" width="9.140625" style="71"/>
    <col min="15630" max="15630" width="11.28515625" style="71" customWidth="1"/>
    <col min="15631" max="15631" width="9.140625" style="71"/>
    <col min="15632" max="15632" width="11.5703125" style="71" bestFit="1" customWidth="1"/>
    <col min="15633" max="15872" width="9.140625" style="71"/>
    <col min="15873" max="15873" width="19.28515625" style="71" customWidth="1"/>
    <col min="15874" max="15883" width="9.140625" style="71"/>
    <col min="15884" max="15884" width="12.42578125" style="71" customWidth="1"/>
    <col min="15885" max="15885" width="9.140625" style="71"/>
    <col min="15886" max="15886" width="11.28515625" style="71" customWidth="1"/>
    <col min="15887" max="15887" width="9.140625" style="71"/>
    <col min="15888" max="15888" width="11.5703125" style="71" bestFit="1" customWidth="1"/>
    <col min="15889" max="16128" width="9.140625" style="71"/>
    <col min="16129" max="16129" width="19.28515625" style="71" customWidth="1"/>
    <col min="16130" max="16139" width="9.140625" style="71"/>
    <col min="16140" max="16140" width="12.42578125" style="71" customWidth="1"/>
    <col min="16141" max="16141" width="9.140625" style="71"/>
    <col min="16142" max="16142" width="11.28515625" style="71" customWidth="1"/>
    <col min="16143" max="16143" width="9.140625" style="71"/>
    <col min="16144" max="16144" width="11.5703125" style="71" bestFit="1" customWidth="1"/>
    <col min="16145" max="16384" width="9.140625" style="71"/>
  </cols>
  <sheetData>
    <row r="1" spans="1:17" ht="27" thickBot="1" x14ac:dyDescent="0.3">
      <c r="A1" s="157" t="s">
        <v>149</v>
      </c>
      <c r="B1" s="157" t="s">
        <v>100</v>
      </c>
      <c r="C1" s="157" t="s">
        <v>101</v>
      </c>
      <c r="D1" s="146" t="s">
        <v>121</v>
      </c>
      <c r="E1" s="146">
        <v>1</v>
      </c>
      <c r="F1" s="157" t="s">
        <v>117</v>
      </c>
      <c r="G1" s="159">
        <v>1</v>
      </c>
      <c r="H1" s="157">
        <v>32</v>
      </c>
      <c r="I1" s="160">
        <v>3.13</v>
      </c>
      <c r="J1" s="102" t="s">
        <v>150</v>
      </c>
      <c r="L1" s="72" t="s">
        <v>96</v>
      </c>
      <c r="M1" s="72" t="s">
        <v>97</v>
      </c>
      <c r="N1" s="72" t="s">
        <v>98</v>
      </c>
      <c r="P1" s="73">
        <f>AVERAGE(N2:N79)</f>
        <v>0.71607620148682949</v>
      </c>
      <c r="Q1" s="72" t="s">
        <v>31</v>
      </c>
    </row>
    <row r="2" spans="1:17" s="80" customFormat="1" ht="13.5" thickBot="1" x14ac:dyDescent="0.25">
      <c r="A2" s="89" t="s">
        <v>151</v>
      </c>
      <c r="B2" s="77" t="s">
        <v>100</v>
      </c>
      <c r="C2" s="77" t="s">
        <v>101</v>
      </c>
      <c r="D2" s="91" t="s">
        <v>102</v>
      </c>
      <c r="E2" s="91">
        <v>1</v>
      </c>
      <c r="F2" s="77" t="s">
        <v>116</v>
      </c>
      <c r="G2" s="93">
        <v>0.77</v>
      </c>
      <c r="H2" s="77">
        <v>25</v>
      </c>
      <c r="I2" s="161">
        <v>3.08</v>
      </c>
      <c r="J2" s="79" t="s">
        <v>150</v>
      </c>
    </row>
    <row r="3" spans="1:17" s="110" customFormat="1" ht="13.5" thickBot="1" x14ac:dyDescent="0.25">
      <c r="A3" s="123" t="s">
        <v>152</v>
      </c>
      <c r="B3" s="107" t="s">
        <v>100</v>
      </c>
      <c r="C3" s="107" t="s">
        <v>101</v>
      </c>
      <c r="D3" s="105" t="s">
        <v>102</v>
      </c>
      <c r="E3" s="122">
        <v>1</v>
      </c>
      <c r="F3" s="107" t="s">
        <v>117</v>
      </c>
      <c r="G3" s="162">
        <v>0.87</v>
      </c>
      <c r="H3" s="107">
        <v>28</v>
      </c>
      <c r="I3" s="126">
        <v>3.11</v>
      </c>
      <c r="J3" s="109" t="s">
        <v>150</v>
      </c>
    </row>
    <row r="4" spans="1:17" ht="13.5" thickBot="1" x14ac:dyDescent="0.25">
      <c r="A4" s="163" t="s">
        <v>153</v>
      </c>
      <c r="B4" s="163" t="s">
        <v>100</v>
      </c>
      <c r="C4" s="163" t="s">
        <v>101</v>
      </c>
      <c r="D4" s="164" t="s">
        <v>121</v>
      </c>
      <c r="E4" s="146">
        <v>1</v>
      </c>
      <c r="F4" s="163" t="s">
        <v>117</v>
      </c>
      <c r="G4" s="165">
        <v>0.88</v>
      </c>
      <c r="H4" s="163" t="s">
        <v>154</v>
      </c>
      <c r="I4" s="115" t="s">
        <v>155</v>
      </c>
      <c r="J4" s="102" t="s">
        <v>150</v>
      </c>
    </row>
    <row r="5" spans="1:17" s="171" customFormat="1" ht="13.5" thickBot="1" x14ac:dyDescent="0.25">
      <c r="A5" s="166" t="s">
        <v>156</v>
      </c>
      <c r="B5" s="166" t="s">
        <v>100</v>
      </c>
      <c r="C5" s="166">
        <v>120</v>
      </c>
      <c r="D5" s="167" t="s">
        <v>102</v>
      </c>
      <c r="E5" s="167">
        <v>2</v>
      </c>
      <c r="F5" s="166" t="s">
        <v>116</v>
      </c>
      <c r="G5" s="168">
        <v>0.77</v>
      </c>
      <c r="H5" s="166">
        <v>47</v>
      </c>
      <c r="I5" s="169">
        <v>1.64</v>
      </c>
      <c r="J5" s="170" t="s">
        <v>150</v>
      </c>
    </row>
    <row r="6" spans="1:17" s="176" customFormat="1" ht="13.5" thickBot="1" x14ac:dyDescent="0.25">
      <c r="A6" s="172" t="s">
        <v>157</v>
      </c>
      <c r="B6" s="172" t="s">
        <v>100</v>
      </c>
      <c r="C6" s="172">
        <v>120</v>
      </c>
      <c r="D6" s="172" t="s">
        <v>102</v>
      </c>
      <c r="E6" s="172">
        <v>2</v>
      </c>
      <c r="F6" s="172" t="s">
        <v>117</v>
      </c>
      <c r="G6" s="173">
        <v>0.87</v>
      </c>
      <c r="H6" s="172">
        <v>54</v>
      </c>
      <c r="I6" s="174">
        <v>1.61</v>
      </c>
      <c r="J6" s="175" t="s">
        <v>150</v>
      </c>
    </row>
    <row r="7" spans="1:17" ht="13.5" thickBot="1" x14ac:dyDescent="0.25">
      <c r="A7" s="163" t="s">
        <v>158</v>
      </c>
      <c r="B7" s="163" t="s">
        <v>100</v>
      </c>
      <c r="C7" s="163">
        <v>277</v>
      </c>
      <c r="D7" s="164" t="s">
        <v>102</v>
      </c>
      <c r="E7" s="146">
        <v>2</v>
      </c>
      <c r="F7" s="163" t="s">
        <v>116</v>
      </c>
      <c r="G7" s="165">
        <v>0.77</v>
      </c>
      <c r="H7" s="163">
        <v>47</v>
      </c>
      <c r="I7" s="143">
        <v>1.64</v>
      </c>
      <c r="J7" s="102" t="s">
        <v>150</v>
      </c>
    </row>
    <row r="8" spans="1:17" s="183" customFormat="1" ht="13.5" thickBot="1" x14ac:dyDescent="0.25">
      <c r="A8" s="177" t="s">
        <v>159</v>
      </c>
      <c r="B8" s="178" t="s">
        <v>100</v>
      </c>
      <c r="C8" s="178">
        <v>277</v>
      </c>
      <c r="D8" s="179" t="s">
        <v>102</v>
      </c>
      <c r="E8" s="179">
        <v>2</v>
      </c>
      <c r="F8" s="178" t="s">
        <v>117</v>
      </c>
      <c r="G8" s="180">
        <v>0.87</v>
      </c>
      <c r="H8" s="178">
        <v>53</v>
      </c>
      <c r="I8" s="181">
        <v>1.64</v>
      </c>
      <c r="J8" s="182" t="s">
        <v>150</v>
      </c>
    </row>
    <row r="9" spans="1:17" ht="13.5" thickBot="1" x14ac:dyDescent="0.25">
      <c r="A9" s="157" t="s">
        <v>160</v>
      </c>
      <c r="B9" s="157" t="s">
        <v>100</v>
      </c>
      <c r="C9" s="146" t="s">
        <v>101</v>
      </c>
      <c r="D9" s="157" t="s">
        <v>102</v>
      </c>
      <c r="E9" s="157">
        <v>2</v>
      </c>
      <c r="F9" s="159" t="s">
        <v>103</v>
      </c>
      <c r="G9" s="157">
        <v>1.04</v>
      </c>
      <c r="H9" s="146" t="s">
        <v>161</v>
      </c>
      <c r="I9" s="101" t="s">
        <v>162</v>
      </c>
      <c r="J9" s="102" t="s">
        <v>150</v>
      </c>
    </row>
    <row r="10" spans="1:17" s="80" customFormat="1" ht="13.5" thickBot="1" x14ac:dyDescent="0.25">
      <c r="A10" s="89" t="s">
        <v>163</v>
      </c>
      <c r="B10" s="89" t="s">
        <v>100</v>
      </c>
      <c r="C10" s="89" t="s">
        <v>101</v>
      </c>
      <c r="D10" s="90" t="s">
        <v>102</v>
      </c>
      <c r="E10" s="90">
        <v>1</v>
      </c>
      <c r="F10" s="89" t="s">
        <v>117</v>
      </c>
      <c r="G10" s="92">
        <v>0.95</v>
      </c>
      <c r="H10" s="89">
        <v>30</v>
      </c>
      <c r="I10" s="161">
        <v>3.17</v>
      </c>
      <c r="J10" s="79" t="s">
        <v>150</v>
      </c>
    </row>
    <row r="11" spans="1:17" s="80" customFormat="1" ht="13.5" thickBot="1" x14ac:dyDescent="0.25">
      <c r="A11" s="89" t="s">
        <v>163</v>
      </c>
      <c r="B11" s="77" t="s">
        <v>100</v>
      </c>
      <c r="C11" s="77" t="s">
        <v>101</v>
      </c>
      <c r="D11" s="91" t="s">
        <v>102</v>
      </c>
      <c r="E11" s="91">
        <v>2</v>
      </c>
      <c r="F11" s="77" t="s">
        <v>116</v>
      </c>
      <c r="G11" s="93">
        <v>0.77</v>
      </c>
      <c r="H11" s="77">
        <v>48</v>
      </c>
      <c r="I11" s="161">
        <v>1.6</v>
      </c>
      <c r="J11" s="79" t="s">
        <v>150</v>
      </c>
      <c r="L11" s="80">
        <f>H11-H2</f>
        <v>23</v>
      </c>
      <c r="M11" s="80">
        <f>H11-H10</f>
        <v>18</v>
      </c>
      <c r="N11" s="81">
        <f>M11/L11</f>
        <v>0.78260869565217395</v>
      </c>
    </row>
    <row r="12" spans="1:17" s="110" customFormat="1" ht="13.5" thickBot="1" x14ac:dyDescent="0.25">
      <c r="A12" s="123" t="s">
        <v>164</v>
      </c>
      <c r="B12" s="123" t="s">
        <v>100</v>
      </c>
      <c r="C12" s="123" t="s">
        <v>101</v>
      </c>
      <c r="D12" s="122" t="s">
        <v>102</v>
      </c>
      <c r="E12" s="122">
        <v>1</v>
      </c>
      <c r="F12" s="123" t="s">
        <v>103</v>
      </c>
      <c r="G12" s="125">
        <v>1.05</v>
      </c>
      <c r="H12" s="123">
        <v>33</v>
      </c>
      <c r="I12" s="126">
        <v>3.1818181818181817</v>
      </c>
      <c r="J12" s="109" t="s">
        <v>150</v>
      </c>
    </row>
    <row r="13" spans="1:17" s="110" customFormat="1" ht="13.5" thickBot="1" x14ac:dyDescent="0.25">
      <c r="A13" s="128" t="s">
        <v>164</v>
      </c>
      <c r="B13" s="128" t="s">
        <v>100</v>
      </c>
      <c r="C13" s="128" t="s">
        <v>101</v>
      </c>
      <c r="D13" s="130" t="s">
        <v>102</v>
      </c>
      <c r="E13" s="130">
        <v>2</v>
      </c>
      <c r="F13" s="128" t="s">
        <v>117</v>
      </c>
      <c r="G13" s="131">
        <v>0.87</v>
      </c>
      <c r="H13" s="128" t="s">
        <v>165</v>
      </c>
      <c r="I13" s="132" t="s">
        <v>166</v>
      </c>
      <c r="J13" s="109" t="s">
        <v>150</v>
      </c>
      <c r="L13" s="110">
        <f>55-H3</f>
        <v>27</v>
      </c>
      <c r="M13" s="110">
        <f>55-H12</f>
        <v>22</v>
      </c>
      <c r="N13" s="111">
        <f>M13/L13</f>
        <v>0.81481481481481477</v>
      </c>
    </row>
    <row r="14" spans="1:17" ht="13.5" thickBot="1" x14ac:dyDescent="0.25">
      <c r="A14" s="156" t="s">
        <v>167</v>
      </c>
      <c r="B14" s="156" t="s">
        <v>100</v>
      </c>
      <c r="C14" s="156" t="s">
        <v>101</v>
      </c>
      <c r="D14" s="146" t="s">
        <v>102</v>
      </c>
      <c r="E14" s="146">
        <v>2</v>
      </c>
      <c r="F14" s="157" t="s">
        <v>103</v>
      </c>
      <c r="G14" s="159">
        <v>1.18</v>
      </c>
      <c r="H14" s="157" t="s">
        <v>112</v>
      </c>
      <c r="I14" s="184" t="s">
        <v>128</v>
      </c>
      <c r="J14" s="102" t="s">
        <v>150</v>
      </c>
    </row>
    <row r="15" spans="1:17" ht="13.5" thickBot="1" x14ac:dyDescent="0.25">
      <c r="A15" s="185" t="s">
        <v>168</v>
      </c>
      <c r="B15" s="185" t="s">
        <v>100</v>
      </c>
      <c r="C15" s="185">
        <v>277</v>
      </c>
      <c r="D15" s="185" t="s">
        <v>102</v>
      </c>
      <c r="E15" s="186">
        <v>2</v>
      </c>
      <c r="F15" s="186" t="s">
        <v>117</v>
      </c>
      <c r="G15" s="187">
        <v>0.88</v>
      </c>
      <c r="H15" s="186">
        <v>55</v>
      </c>
      <c r="I15" s="187">
        <v>1.6</v>
      </c>
      <c r="J15" s="102" t="s">
        <v>169</v>
      </c>
    </row>
    <row r="16" spans="1:17" ht="13.5" thickBot="1" x14ac:dyDescent="0.25">
      <c r="A16" s="97" t="s">
        <v>170</v>
      </c>
      <c r="B16" s="97" t="s">
        <v>100</v>
      </c>
      <c r="C16" s="97" t="s">
        <v>101</v>
      </c>
      <c r="D16" s="97" t="s">
        <v>102</v>
      </c>
      <c r="E16" s="97">
        <v>2</v>
      </c>
      <c r="F16" s="97" t="s">
        <v>117</v>
      </c>
      <c r="G16" s="184">
        <v>0.88</v>
      </c>
      <c r="H16" s="97" t="s">
        <v>171</v>
      </c>
      <c r="I16" s="160" t="s">
        <v>172</v>
      </c>
      <c r="J16" s="102" t="s">
        <v>173</v>
      </c>
    </row>
    <row r="17" spans="1:14" s="194" customFormat="1" ht="13.5" thickBot="1" x14ac:dyDescent="0.25">
      <c r="A17" s="188" t="s">
        <v>174</v>
      </c>
      <c r="B17" s="189" t="s">
        <v>100</v>
      </c>
      <c r="C17" s="189" t="s">
        <v>101</v>
      </c>
      <c r="D17" s="189" t="s">
        <v>121</v>
      </c>
      <c r="E17" s="190">
        <v>1</v>
      </c>
      <c r="F17" s="189" t="s">
        <v>116</v>
      </c>
      <c r="G17" s="191">
        <v>0.71</v>
      </c>
      <c r="H17" s="192" t="s">
        <v>175</v>
      </c>
      <c r="I17" s="191" t="s">
        <v>176</v>
      </c>
      <c r="J17" s="193" t="s">
        <v>150</v>
      </c>
    </row>
    <row r="18" spans="1:14" s="194" customFormat="1" ht="13.5" thickBot="1" x14ac:dyDescent="0.25">
      <c r="A18" s="195" t="s">
        <v>174</v>
      </c>
      <c r="B18" s="195" t="s">
        <v>100</v>
      </c>
      <c r="C18" s="195" t="s">
        <v>101</v>
      </c>
      <c r="D18" s="195" t="s">
        <v>121</v>
      </c>
      <c r="E18" s="195">
        <v>2</v>
      </c>
      <c r="F18" s="195" t="s">
        <v>116</v>
      </c>
      <c r="G18" s="195">
        <v>0.71</v>
      </c>
      <c r="H18" s="196" t="s">
        <v>177</v>
      </c>
      <c r="I18" s="197" t="s">
        <v>178</v>
      </c>
      <c r="J18" s="198" t="s">
        <v>150</v>
      </c>
    </row>
    <row r="19" spans="1:14" ht="13.5" thickBot="1" x14ac:dyDescent="0.25">
      <c r="A19" s="157" t="s">
        <v>174</v>
      </c>
      <c r="B19" s="156" t="s">
        <v>100</v>
      </c>
      <c r="C19" s="156" t="s">
        <v>101</v>
      </c>
      <c r="D19" s="199" t="s">
        <v>121</v>
      </c>
      <c r="E19" s="199">
        <v>2</v>
      </c>
      <c r="F19" s="156" t="s">
        <v>116</v>
      </c>
      <c r="G19" s="200">
        <v>0.71</v>
      </c>
      <c r="H19" s="156" t="s">
        <v>177</v>
      </c>
      <c r="I19" s="160" t="s">
        <v>178</v>
      </c>
      <c r="J19" s="102" t="s">
        <v>150</v>
      </c>
    </row>
    <row r="20" spans="1:14" ht="13.5" thickBot="1" x14ac:dyDescent="0.25">
      <c r="A20" s="155" t="s">
        <v>179</v>
      </c>
      <c r="B20" s="157" t="s">
        <v>100</v>
      </c>
      <c r="C20" s="157" t="s">
        <v>101</v>
      </c>
      <c r="D20" s="146" t="s">
        <v>121</v>
      </c>
      <c r="E20" s="146">
        <v>2</v>
      </c>
      <c r="F20" s="157" t="s">
        <v>116</v>
      </c>
      <c r="G20" s="159">
        <v>0.71</v>
      </c>
      <c r="H20" s="157" t="s">
        <v>180</v>
      </c>
      <c r="I20" s="143" t="s">
        <v>181</v>
      </c>
      <c r="J20" s="102" t="s">
        <v>150</v>
      </c>
    </row>
    <row r="21" spans="1:14" s="207" customFormat="1" ht="14.25" customHeight="1" thickBot="1" x14ac:dyDescent="0.25">
      <c r="A21" s="201" t="s">
        <v>182</v>
      </c>
      <c r="B21" s="202" t="s">
        <v>100</v>
      </c>
      <c r="C21" s="202" t="s">
        <v>101</v>
      </c>
      <c r="D21" s="203" t="s">
        <v>121</v>
      </c>
      <c r="E21" s="203">
        <v>2</v>
      </c>
      <c r="F21" s="202" t="s">
        <v>117</v>
      </c>
      <c r="G21" s="204">
        <v>0.88</v>
      </c>
      <c r="H21" s="202" t="s">
        <v>118</v>
      </c>
      <c r="I21" s="205" t="s">
        <v>183</v>
      </c>
      <c r="J21" s="206" t="s">
        <v>150</v>
      </c>
    </row>
    <row r="22" spans="1:14" ht="13.5" thickBot="1" x14ac:dyDescent="0.25">
      <c r="A22" s="163" t="s">
        <v>182</v>
      </c>
      <c r="B22" s="163" t="s">
        <v>100</v>
      </c>
      <c r="C22" s="163" t="s">
        <v>101</v>
      </c>
      <c r="D22" s="164" t="s">
        <v>121</v>
      </c>
      <c r="E22" s="164">
        <v>2</v>
      </c>
      <c r="F22" s="163" t="s">
        <v>117</v>
      </c>
      <c r="G22" s="165">
        <v>0.88</v>
      </c>
      <c r="H22" s="163" t="s">
        <v>118</v>
      </c>
      <c r="I22" s="143" t="s">
        <v>183</v>
      </c>
      <c r="J22" s="102" t="s">
        <v>150</v>
      </c>
    </row>
    <row r="23" spans="1:14" ht="13.5" thickBot="1" x14ac:dyDescent="0.25">
      <c r="A23" s="208" t="s">
        <v>184</v>
      </c>
      <c r="B23" s="163" t="s">
        <v>100</v>
      </c>
      <c r="C23" s="163" t="s">
        <v>101</v>
      </c>
      <c r="D23" s="164" t="s">
        <v>121</v>
      </c>
      <c r="E23" s="164">
        <v>2</v>
      </c>
      <c r="F23" s="163" t="s">
        <v>117</v>
      </c>
      <c r="G23" s="165">
        <v>0.88</v>
      </c>
      <c r="H23" s="163" t="s">
        <v>185</v>
      </c>
      <c r="I23" s="143" t="s">
        <v>162</v>
      </c>
      <c r="J23" s="102" t="s">
        <v>150</v>
      </c>
    </row>
    <row r="24" spans="1:14" ht="13.5" thickBot="1" x14ac:dyDescent="0.25">
      <c r="A24" s="113" t="s">
        <v>186</v>
      </c>
      <c r="B24" s="113" t="s">
        <v>100</v>
      </c>
      <c r="C24" s="113" t="s">
        <v>101</v>
      </c>
      <c r="D24" s="113" t="s">
        <v>121</v>
      </c>
      <c r="E24" s="98">
        <v>2</v>
      </c>
      <c r="F24" s="209" t="s">
        <v>103</v>
      </c>
      <c r="G24" s="210">
        <v>1.17</v>
      </c>
      <c r="H24" s="113" t="s">
        <v>187</v>
      </c>
      <c r="I24" s="143" t="s">
        <v>188</v>
      </c>
      <c r="J24" s="102" t="s">
        <v>111</v>
      </c>
    </row>
    <row r="25" spans="1:14" ht="13.5" thickBot="1" x14ac:dyDescent="0.25">
      <c r="A25" s="82" t="s">
        <v>149</v>
      </c>
      <c r="B25" s="82" t="s">
        <v>100</v>
      </c>
      <c r="C25" s="84">
        <v>277</v>
      </c>
      <c r="D25" s="84" t="s">
        <v>121</v>
      </c>
      <c r="E25" s="84">
        <v>2</v>
      </c>
      <c r="F25" s="84" t="s">
        <v>117</v>
      </c>
      <c r="G25" s="86">
        <v>0.88</v>
      </c>
      <c r="H25" s="82">
        <v>60</v>
      </c>
      <c r="I25" s="143">
        <v>1.47</v>
      </c>
      <c r="J25" s="102" t="s">
        <v>150</v>
      </c>
    </row>
    <row r="26" spans="1:14" s="171" customFormat="1" ht="13.5" thickBot="1" x14ac:dyDescent="0.25">
      <c r="A26" s="166" t="s">
        <v>189</v>
      </c>
      <c r="B26" s="166" t="s">
        <v>100</v>
      </c>
      <c r="C26" s="166">
        <v>120</v>
      </c>
      <c r="D26" s="167" t="s">
        <v>102</v>
      </c>
      <c r="E26" s="167">
        <v>2</v>
      </c>
      <c r="F26" s="166" t="s">
        <v>117</v>
      </c>
      <c r="G26" s="168">
        <v>0.86</v>
      </c>
      <c r="H26" s="166">
        <v>53</v>
      </c>
      <c r="I26" s="169">
        <v>1.62</v>
      </c>
      <c r="J26" s="170" t="s">
        <v>150</v>
      </c>
    </row>
    <row r="27" spans="1:14" s="171" customFormat="1" ht="13.5" thickBot="1" x14ac:dyDescent="0.25">
      <c r="A27" s="166" t="s">
        <v>189</v>
      </c>
      <c r="B27" s="166" t="s">
        <v>100</v>
      </c>
      <c r="C27" s="166">
        <v>120</v>
      </c>
      <c r="D27" s="167" t="s">
        <v>102</v>
      </c>
      <c r="E27" s="167">
        <v>3</v>
      </c>
      <c r="F27" s="166" t="s">
        <v>116</v>
      </c>
      <c r="G27" s="168">
        <v>0.77</v>
      </c>
      <c r="H27" s="166">
        <v>70</v>
      </c>
      <c r="I27" s="211">
        <v>1.1000000000000001</v>
      </c>
      <c r="J27" s="170" t="s">
        <v>150</v>
      </c>
      <c r="L27" s="171">
        <f>H27-H5</f>
        <v>23</v>
      </c>
      <c r="M27" s="171">
        <f>H27-H26</f>
        <v>17</v>
      </c>
      <c r="N27" s="212">
        <f>M27/L27</f>
        <v>0.73913043478260865</v>
      </c>
    </row>
    <row r="28" spans="1:14" s="176" customFormat="1" ht="13.5" thickBot="1" x14ac:dyDescent="0.25">
      <c r="A28" s="172" t="s">
        <v>190</v>
      </c>
      <c r="B28" s="172" t="s">
        <v>100</v>
      </c>
      <c r="C28" s="172">
        <v>120</v>
      </c>
      <c r="D28" s="172" t="s">
        <v>102</v>
      </c>
      <c r="E28" s="172">
        <v>2</v>
      </c>
      <c r="F28" s="172" t="s">
        <v>117</v>
      </c>
      <c r="G28" s="173">
        <v>0.96</v>
      </c>
      <c r="H28" s="172">
        <v>60</v>
      </c>
      <c r="I28" s="174">
        <v>1.6</v>
      </c>
      <c r="J28" s="175" t="s">
        <v>150</v>
      </c>
    </row>
    <row r="29" spans="1:14" s="176" customFormat="1" ht="13.5" thickBot="1" x14ac:dyDescent="0.25">
      <c r="A29" s="213" t="s">
        <v>190</v>
      </c>
      <c r="B29" s="213" t="s">
        <v>100</v>
      </c>
      <c r="C29" s="213">
        <v>120</v>
      </c>
      <c r="D29" s="214" t="s">
        <v>102</v>
      </c>
      <c r="E29" s="214">
        <v>3</v>
      </c>
      <c r="F29" s="213" t="s">
        <v>117</v>
      </c>
      <c r="G29" s="215">
        <v>0.87</v>
      </c>
      <c r="H29" s="213">
        <v>80</v>
      </c>
      <c r="I29" s="174">
        <v>1.0900000000000001</v>
      </c>
      <c r="J29" s="175" t="s">
        <v>150</v>
      </c>
      <c r="L29" s="176">
        <f>H29-H6</f>
        <v>26</v>
      </c>
      <c r="M29" s="176">
        <f>H29-H28</f>
        <v>20</v>
      </c>
      <c r="N29" s="216">
        <f>M29/L29</f>
        <v>0.76923076923076927</v>
      </c>
    </row>
    <row r="30" spans="1:14" ht="13.5" thickBot="1" x14ac:dyDescent="0.25">
      <c r="A30" s="113" t="s">
        <v>191</v>
      </c>
      <c r="B30" s="113" t="s">
        <v>100</v>
      </c>
      <c r="C30" s="113">
        <v>120</v>
      </c>
      <c r="D30" s="113" t="s">
        <v>102</v>
      </c>
      <c r="E30" s="113">
        <v>2</v>
      </c>
      <c r="F30" s="113" t="s">
        <v>117</v>
      </c>
      <c r="G30" s="217">
        <v>0.92</v>
      </c>
      <c r="H30" s="113">
        <v>58</v>
      </c>
      <c r="I30" s="143">
        <v>1.59</v>
      </c>
      <c r="J30" s="102" t="s">
        <v>150</v>
      </c>
    </row>
    <row r="31" spans="1:14" ht="13.5" thickBot="1" x14ac:dyDescent="0.25">
      <c r="A31" s="163" t="s">
        <v>192</v>
      </c>
      <c r="B31" s="163" t="s">
        <v>100</v>
      </c>
      <c r="C31" s="163">
        <v>120</v>
      </c>
      <c r="D31" s="164" t="s">
        <v>102</v>
      </c>
      <c r="E31" s="164">
        <v>3</v>
      </c>
      <c r="F31" s="163" t="s">
        <v>103</v>
      </c>
      <c r="G31" s="165">
        <v>1.18</v>
      </c>
      <c r="H31" s="163">
        <v>113</v>
      </c>
      <c r="I31" s="143">
        <v>1.04</v>
      </c>
      <c r="J31" s="102" t="s">
        <v>150</v>
      </c>
    </row>
    <row r="32" spans="1:14" ht="13.5" thickBot="1" x14ac:dyDescent="0.25">
      <c r="A32" s="146" t="s">
        <v>193</v>
      </c>
      <c r="B32" s="164" t="s">
        <v>100</v>
      </c>
      <c r="C32" s="164">
        <v>277</v>
      </c>
      <c r="D32" s="164" t="s">
        <v>102</v>
      </c>
      <c r="E32" s="164">
        <v>2</v>
      </c>
      <c r="F32" s="164" t="s">
        <v>117</v>
      </c>
      <c r="G32" s="218">
        <v>0.87</v>
      </c>
      <c r="H32" s="164">
        <v>55</v>
      </c>
      <c r="I32" s="143">
        <v>1.58</v>
      </c>
      <c r="J32" s="102" t="s">
        <v>150</v>
      </c>
    </row>
    <row r="33" spans="1:14" s="183" customFormat="1" ht="13.5" thickBot="1" x14ac:dyDescent="0.25">
      <c r="A33" s="219" t="s">
        <v>194</v>
      </c>
      <c r="B33" s="179" t="s">
        <v>100</v>
      </c>
      <c r="C33" s="179">
        <v>277</v>
      </c>
      <c r="D33" s="179" t="s">
        <v>102</v>
      </c>
      <c r="E33" s="179">
        <v>2</v>
      </c>
      <c r="F33" s="179" t="s">
        <v>103</v>
      </c>
      <c r="G33" s="220">
        <v>1.01</v>
      </c>
      <c r="H33" s="179">
        <v>61</v>
      </c>
      <c r="I33" s="181">
        <v>1.66</v>
      </c>
      <c r="J33" s="182" t="s">
        <v>150</v>
      </c>
    </row>
    <row r="34" spans="1:14" s="183" customFormat="1" ht="13.5" thickBot="1" x14ac:dyDescent="0.25">
      <c r="A34" s="177" t="s">
        <v>194</v>
      </c>
      <c r="B34" s="178" t="s">
        <v>100</v>
      </c>
      <c r="C34" s="178">
        <v>277</v>
      </c>
      <c r="D34" s="179" t="s">
        <v>102</v>
      </c>
      <c r="E34" s="179">
        <v>3</v>
      </c>
      <c r="F34" s="178" t="s">
        <v>117</v>
      </c>
      <c r="G34" s="180">
        <v>0.87</v>
      </c>
      <c r="H34" s="178">
        <v>79</v>
      </c>
      <c r="I34" s="181">
        <v>1.1000000000000001</v>
      </c>
      <c r="J34" s="182" t="s">
        <v>150</v>
      </c>
      <c r="L34" s="183">
        <f>H34-H8</f>
        <v>26</v>
      </c>
      <c r="M34" s="183">
        <f>H34-H33</f>
        <v>18</v>
      </c>
      <c r="N34" s="221">
        <f>M34/L34</f>
        <v>0.69230769230769229</v>
      </c>
    </row>
    <row r="35" spans="1:14" ht="13.5" thickBot="1" x14ac:dyDescent="0.25">
      <c r="A35" s="157" t="s">
        <v>195</v>
      </c>
      <c r="B35" s="156" t="s">
        <v>100</v>
      </c>
      <c r="C35" s="156">
        <v>277</v>
      </c>
      <c r="D35" s="199" t="s">
        <v>102</v>
      </c>
      <c r="E35" s="199">
        <v>3</v>
      </c>
      <c r="F35" s="156" t="s">
        <v>103</v>
      </c>
      <c r="G35" s="200">
        <v>1.18</v>
      </c>
      <c r="H35" s="156">
        <v>113</v>
      </c>
      <c r="I35" s="160">
        <v>1.04</v>
      </c>
      <c r="J35" s="102" t="s">
        <v>150</v>
      </c>
    </row>
    <row r="36" spans="1:14" ht="13.5" thickBot="1" x14ac:dyDescent="0.25">
      <c r="A36" s="112" t="s">
        <v>196</v>
      </c>
      <c r="B36" s="112" t="s">
        <v>100</v>
      </c>
      <c r="C36" s="112">
        <v>277</v>
      </c>
      <c r="D36" s="113" t="s">
        <v>102</v>
      </c>
      <c r="E36" s="113">
        <v>3</v>
      </c>
      <c r="F36" s="112" t="s">
        <v>103</v>
      </c>
      <c r="G36" s="114">
        <v>1.08</v>
      </c>
      <c r="H36" s="112">
        <v>102</v>
      </c>
      <c r="I36" s="143">
        <v>1.06</v>
      </c>
      <c r="J36" s="102" t="s">
        <v>150</v>
      </c>
    </row>
    <row r="37" spans="1:14" ht="13.5" thickBot="1" x14ac:dyDescent="0.25">
      <c r="A37" s="222" t="s">
        <v>197</v>
      </c>
      <c r="B37" s="223" t="s">
        <v>110</v>
      </c>
      <c r="C37" s="224">
        <v>347</v>
      </c>
      <c r="D37" s="225" t="s">
        <v>102</v>
      </c>
      <c r="E37" s="226">
        <v>3</v>
      </c>
      <c r="F37" s="226" t="s">
        <v>116</v>
      </c>
      <c r="G37" s="227">
        <v>0.79</v>
      </c>
      <c r="H37" s="226">
        <v>75</v>
      </c>
      <c r="I37" s="228">
        <v>1.05</v>
      </c>
      <c r="J37" s="102" t="s">
        <v>108</v>
      </c>
    </row>
    <row r="38" spans="1:14" ht="13.5" thickBot="1" x14ac:dyDescent="0.25">
      <c r="A38" s="229" t="s">
        <v>198</v>
      </c>
      <c r="B38" s="223" t="s">
        <v>110</v>
      </c>
      <c r="C38" s="230">
        <v>347</v>
      </c>
      <c r="D38" s="231" t="s">
        <v>102</v>
      </c>
      <c r="E38" s="231">
        <v>3</v>
      </c>
      <c r="F38" s="231" t="s">
        <v>116</v>
      </c>
      <c r="G38" s="232">
        <v>0.79</v>
      </c>
      <c r="H38" s="231">
        <v>75</v>
      </c>
      <c r="I38" s="233">
        <v>1.05</v>
      </c>
      <c r="J38" s="149" t="s">
        <v>108</v>
      </c>
    </row>
    <row r="39" spans="1:14" s="240" customFormat="1" ht="13.5" thickBot="1" x14ac:dyDescent="0.25">
      <c r="A39" s="234" t="s">
        <v>199</v>
      </c>
      <c r="B39" s="235" t="s">
        <v>110</v>
      </c>
      <c r="C39" s="236">
        <v>347</v>
      </c>
      <c r="D39" s="234" t="s">
        <v>102</v>
      </c>
      <c r="E39" s="236">
        <v>2</v>
      </c>
      <c r="F39" s="236" t="s">
        <v>103</v>
      </c>
      <c r="G39" s="237">
        <v>1.22</v>
      </c>
      <c r="H39" s="236">
        <v>76</v>
      </c>
      <c r="I39" s="238">
        <v>1.61</v>
      </c>
      <c r="J39" s="239" t="s">
        <v>108</v>
      </c>
    </row>
    <row r="40" spans="1:14" s="240" customFormat="1" ht="13.5" thickBot="1" x14ac:dyDescent="0.25">
      <c r="A40" s="234" t="s">
        <v>199</v>
      </c>
      <c r="B40" s="234" t="s">
        <v>110</v>
      </c>
      <c r="C40" s="236">
        <v>347</v>
      </c>
      <c r="D40" s="234" t="s">
        <v>102</v>
      </c>
      <c r="E40" s="234">
        <v>3</v>
      </c>
      <c r="F40" s="234" t="s">
        <v>103</v>
      </c>
      <c r="G40" s="241">
        <v>1.18</v>
      </c>
      <c r="H40" s="234">
        <v>110</v>
      </c>
      <c r="I40" s="238">
        <v>1.07</v>
      </c>
      <c r="J40" s="239" t="s">
        <v>108</v>
      </c>
    </row>
    <row r="41" spans="1:14" ht="13.5" thickBot="1" x14ac:dyDescent="0.25">
      <c r="A41" s="229" t="s">
        <v>200</v>
      </c>
      <c r="B41" s="242" t="s">
        <v>110</v>
      </c>
      <c r="C41" s="230">
        <v>347</v>
      </c>
      <c r="D41" s="231" t="s">
        <v>102</v>
      </c>
      <c r="E41" s="242">
        <v>3</v>
      </c>
      <c r="F41" s="242" t="s">
        <v>103</v>
      </c>
      <c r="G41" s="243">
        <v>1.18</v>
      </c>
      <c r="H41" s="242">
        <v>110</v>
      </c>
      <c r="I41" s="233">
        <v>1.07</v>
      </c>
      <c r="J41" s="149" t="s">
        <v>108</v>
      </c>
    </row>
    <row r="42" spans="1:14" s="139" customFormat="1" ht="13.5" thickBot="1" x14ac:dyDescent="0.25">
      <c r="A42" s="244" t="s">
        <v>201</v>
      </c>
      <c r="B42" s="244" t="s">
        <v>100</v>
      </c>
      <c r="C42" s="133">
        <v>277</v>
      </c>
      <c r="D42" s="135" t="s">
        <v>102</v>
      </c>
      <c r="E42" s="135">
        <v>2</v>
      </c>
      <c r="F42" s="135" t="s">
        <v>117</v>
      </c>
      <c r="G42" s="136">
        <v>0.89</v>
      </c>
      <c r="H42" s="134">
        <v>56</v>
      </c>
      <c r="I42" s="245">
        <v>1.59</v>
      </c>
      <c r="J42" s="138" t="s">
        <v>150</v>
      </c>
    </row>
    <row r="43" spans="1:14" s="139" customFormat="1" ht="13.5" thickBot="1" x14ac:dyDescent="0.25">
      <c r="A43" s="244" t="s">
        <v>201</v>
      </c>
      <c r="B43" s="244" t="s">
        <v>100</v>
      </c>
      <c r="C43" s="244" t="s">
        <v>101</v>
      </c>
      <c r="D43" s="135" t="s">
        <v>102</v>
      </c>
      <c r="E43" s="135">
        <v>3</v>
      </c>
      <c r="F43" s="134" t="s">
        <v>116</v>
      </c>
      <c r="G43" s="136">
        <v>0.77</v>
      </c>
      <c r="H43" s="134" t="s">
        <v>202</v>
      </c>
      <c r="I43" s="245" t="s">
        <v>203</v>
      </c>
      <c r="J43" s="138" t="s">
        <v>150</v>
      </c>
      <c r="L43" s="139">
        <f>74-H11</f>
        <v>26</v>
      </c>
      <c r="M43" s="139">
        <f>74-H42</f>
        <v>18</v>
      </c>
      <c r="N43" s="140">
        <f>M43/L43</f>
        <v>0.69230769230769229</v>
      </c>
    </row>
    <row r="44" spans="1:14" ht="13.5" thickBot="1" x14ac:dyDescent="0.25">
      <c r="A44" s="157" t="s">
        <v>204</v>
      </c>
      <c r="B44" s="157" t="s">
        <v>100</v>
      </c>
      <c r="C44" s="157" t="s">
        <v>101</v>
      </c>
      <c r="D44" s="199" t="s">
        <v>102</v>
      </c>
      <c r="E44" s="199">
        <v>3</v>
      </c>
      <c r="F44" s="156" t="s">
        <v>117</v>
      </c>
      <c r="G44" s="200">
        <v>0.87</v>
      </c>
      <c r="H44" s="156" t="s">
        <v>205</v>
      </c>
      <c r="I44" s="160" t="s">
        <v>206</v>
      </c>
      <c r="J44" s="102" t="s">
        <v>150</v>
      </c>
    </row>
    <row r="45" spans="1:14" ht="13.5" thickBot="1" x14ac:dyDescent="0.25">
      <c r="A45" s="157" t="s">
        <v>207</v>
      </c>
      <c r="B45" s="157" t="s">
        <v>100</v>
      </c>
      <c r="C45" s="157" t="s">
        <v>101</v>
      </c>
      <c r="D45" s="199" t="s">
        <v>102</v>
      </c>
      <c r="E45" s="199">
        <v>3</v>
      </c>
      <c r="F45" s="156" t="s">
        <v>103</v>
      </c>
      <c r="G45" s="200">
        <v>1.18</v>
      </c>
      <c r="H45" s="156" t="s">
        <v>208</v>
      </c>
      <c r="I45" s="160" t="s">
        <v>209</v>
      </c>
      <c r="J45" s="102" t="s">
        <v>150</v>
      </c>
    </row>
    <row r="46" spans="1:14" ht="13.5" thickBot="1" x14ac:dyDescent="0.25">
      <c r="A46" s="96" t="s">
        <v>210</v>
      </c>
      <c r="B46" s="96" t="s">
        <v>100</v>
      </c>
      <c r="C46" s="96" t="s">
        <v>101</v>
      </c>
      <c r="D46" s="98" t="s">
        <v>102</v>
      </c>
      <c r="E46" s="98">
        <v>3</v>
      </c>
      <c r="F46" s="100" t="s">
        <v>117</v>
      </c>
      <c r="G46" s="101">
        <v>0.88</v>
      </c>
      <c r="H46" s="100" t="s">
        <v>131</v>
      </c>
      <c r="I46" s="160" t="s">
        <v>132</v>
      </c>
      <c r="J46" s="102" t="s">
        <v>136</v>
      </c>
    </row>
    <row r="47" spans="1:14" ht="13.5" thickBot="1" x14ac:dyDescent="0.25">
      <c r="A47" s="208" t="s">
        <v>211</v>
      </c>
      <c r="B47" s="156" t="s">
        <v>100</v>
      </c>
      <c r="C47" s="163" t="s">
        <v>101</v>
      </c>
      <c r="D47" s="164" t="s">
        <v>121</v>
      </c>
      <c r="E47" s="164">
        <v>3</v>
      </c>
      <c r="F47" s="163" t="s">
        <v>116</v>
      </c>
      <c r="G47" s="165">
        <v>0.71</v>
      </c>
      <c r="H47" s="163" t="s">
        <v>212</v>
      </c>
      <c r="I47" s="143" t="s">
        <v>213</v>
      </c>
      <c r="J47" s="102" t="s">
        <v>150</v>
      </c>
    </row>
    <row r="48" spans="1:14" s="207" customFormat="1" ht="14.25" customHeight="1" thickBot="1" x14ac:dyDescent="0.25">
      <c r="A48" s="201" t="s">
        <v>214</v>
      </c>
      <c r="B48" s="202" t="s">
        <v>100</v>
      </c>
      <c r="C48" s="202" t="s">
        <v>101</v>
      </c>
      <c r="D48" s="203" t="s">
        <v>121</v>
      </c>
      <c r="E48" s="203">
        <v>3</v>
      </c>
      <c r="F48" s="202" t="s">
        <v>117</v>
      </c>
      <c r="G48" s="204">
        <v>0.88</v>
      </c>
      <c r="H48" s="202" t="s">
        <v>215</v>
      </c>
      <c r="I48" s="205" t="s">
        <v>216</v>
      </c>
      <c r="J48" s="206" t="s">
        <v>150</v>
      </c>
    </row>
    <row r="49" spans="1:14" s="207" customFormat="1" ht="13.5" thickBot="1" x14ac:dyDescent="0.25">
      <c r="A49" s="203" t="s">
        <v>217</v>
      </c>
      <c r="B49" s="203" t="s">
        <v>100</v>
      </c>
      <c r="C49" s="203" t="s">
        <v>101</v>
      </c>
      <c r="D49" s="203" t="s">
        <v>121</v>
      </c>
      <c r="E49" s="203">
        <v>2</v>
      </c>
      <c r="F49" s="203" t="s">
        <v>117</v>
      </c>
      <c r="G49" s="246">
        <v>0.99</v>
      </c>
      <c r="H49" s="203" t="s">
        <v>218</v>
      </c>
      <c r="I49" s="205" t="s">
        <v>219</v>
      </c>
      <c r="J49" s="206" t="s">
        <v>150</v>
      </c>
      <c r="L49" s="207">
        <f>84-56</f>
        <v>28</v>
      </c>
      <c r="M49" s="207">
        <f>84-64</f>
        <v>20</v>
      </c>
      <c r="N49" s="247">
        <f>M49/L49</f>
        <v>0.7142857142857143</v>
      </c>
    </row>
    <row r="50" spans="1:14" ht="13.5" thickBot="1" x14ac:dyDescent="0.25">
      <c r="A50" s="163" t="s">
        <v>220</v>
      </c>
      <c r="B50" s="163" t="s">
        <v>100</v>
      </c>
      <c r="C50" s="163">
        <v>120</v>
      </c>
      <c r="D50" s="164" t="s">
        <v>102</v>
      </c>
      <c r="E50" s="164">
        <v>4</v>
      </c>
      <c r="F50" s="163" t="s">
        <v>117</v>
      </c>
      <c r="G50" s="165">
        <v>0.87</v>
      </c>
      <c r="H50" s="163">
        <v>106</v>
      </c>
      <c r="I50" s="143">
        <v>0.82</v>
      </c>
      <c r="J50" s="102" t="s">
        <v>150</v>
      </c>
    </row>
    <row r="51" spans="1:14" s="253" customFormat="1" ht="13.5" thickBot="1" x14ac:dyDescent="0.25">
      <c r="A51" s="248" t="s">
        <v>221</v>
      </c>
      <c r="B51" s="248" t="s">
        <v>100</v>
      </c>
      <c r="C51" s="248">
        <v>120</v>
      </c>
      <c r="D51" s="249" t="s">
        <v>102</v>
      </c>
      <c r="E51" s="249">
        <v>3</v>
      </c>
      <c r="F51" s="248" t="s">
        <v>116</v>
      </c>
      <c r="G51" s="250">
        <v>0.84</v>
      </c>
      <c r="H51" s="248">
        <v>79</v>
      </c>
      <c r="I51" s="251">
        <v>1.06</v>
      </c>
      <c r="J51" s="252" t="s">
        <v>150</v>
      </c>
    </row>
    <row r="52" spans="1:14" s="253" customFormat="1" ht="13.5" thickBot="1" x14ac:dyDescent="0.25">
      <c r="A52" s="248" t="s">
        <v>221</v>
      </c>
      <c r="B52" s="248" t="s">
        <v>100</v>
      </c>
      <c r="C52" s="248">
        <v>120</v>
      </c>
      <c r="D52" s="249" t="s">
        <v>102</v>
      </c>
      <c r="E52" s="249">
        <v>4</v>
      </c>
      <c r="F52" s="248" t="s">
        <v>116</v>
      </c>
      <c r="G52" s="250">
        <v>0.77</v>
      </c>
      <c r="H52" s="248">
        <v>95</v>
      </c>
      <c r="I52" s="251">
        <v>0.81</v>
      </c>
      <c r="J52" s="252" t="s">
        <v>150</v>
      </c>
      <c r="L52" s="253">
        <f>H52-H27</f>
        <v>25</v>
      </c>
      <c r="M52" s="253">
        <f>H52-H51</f>
        <v>16</v>
      </c>
      <c r="N52" s="254">
        <f>M52/L52</f>
        <v>0.64</v>
      </c>
    </row>
    <row r="53" spans="1:14" s="260" customFormat="1" ht="13.5" thickBot="1" x14ac:dyDescent="0.25">
      <c r="A53" s="255" t="s">
        <v>222</v>
      </c>
      <c r="B53" s="255" t="s">
        <v>100</v>
      </c>
      <c r="C53" s="255">
        <v>120</v>
      </c>
      <c r="D53" s="256" t="s">
        <v>102</v>
      </c>
      <c r="E53" s="256">
        <v>3</v>
      </c>
      <c r="F53" s="255" t="s">
        <v>117</v>
      </c>
      <c r="G53" s="257">
        <v>0.96</v>
      </c>
      <c r="H53" s="255">
        <v>88</v>
      </c>
      <c r="I53" s="258">
        <v>1.0900000000000001</v>
      </c>
      <c r="J53" s="259" t="s">
        <v>150</v>
      </c>
    </row>
    <row r="54" spans="1:14" s="260" customFormat="1" ht="13.5" thickBot="1" x14ac:dyDescent="0.25">
      <c r="A54" s="255" t="s">
        <v>222</v>
      </c>
      <c r="B54" s="255" t="s">
        <v>100</v>
      </c>
      <c r="C54" s="255">
        <v>120</v>
      </c>
      <c r="D54" s="256" t="s">
        <v>102</v>
      </c>
      <c r="E54" s="256">
        <v>4</v>
      </c>
      <c r="F54" s="255" t="s">
        <v>117</v>
      </c>
      <c r="G54" s="257">
        <v>0.87</v>
      </c>
      <c r="H54" s="255">
        <v>100</v>
      </c>
      <c r="I54" s="258">
        <v>0.87</v>
      </c>
      <c r="J54" s="259" t="s">
        <v>150</v>
      </c>
      <c r="L54" s="260">
        <f>H54-H29</f>
        <v>20</v>
      </c>
      <c r="M54" s="260">
        <f>H54-H53</f>
        <v>12</v>
      </c>
      <c r="N54" s="261">
        <f>M54/L54</f>
        <v>0.6</v>
      </c>
    </row>
    <row r="55" spans="1:14" ht="13.5" thickBot="1" x14ac:dyDescent="0.25">
      <c r="A55" s="157" t="s">
        <v>223</v>
      </c>
      <c r="B55" s="163" t="s">
        <v>100</v>
      </c>
      <c r="C55" s="163">
        <v>277</v>
      </c>
      <c r="D55" s="164" t="s">
        <v>102</v>
      </c>
      <c r="E55" s="164">
        <v>3</v>
      </c>
      <c r="F55" s="163" t="s">
        <v>117</v>
      </c>
      <c r="G55" s="165">
        <v>0.87</v>
      </c>
      <c r="H55" s="163">
        <v>76</v>
      </c>
      <c r="I55" s="143">
        <v>1.1399999999999999</v>
      </c>
      <c r="J55" s="102" t="s">
        <v>150</v>
      </c>
    </row>
    <row r="56" spans="1:14" ht="13.5" thickBot="1" x14ac:dyDescent="0.25">
      <c r="A56" s="157" t="s">
        <v>223</v>
      </c>
      <c r="B56" s="163" t="s">
        <v>100</v>
      </c>
      <c r="C56" s="163">
        <v>277</v>
      </c>
      <c r="D56" s="164" t="s">
        <v>102</v>
      </c>
      <c r="E56" s="164">
        <v>4</v>
      </c>
      <c r="F56" s="163" t="s">
        <v>116</v>
      </c>
      <c r="G56" s="165">
        <v>0.77</v>
      </c>
      <c r="H56" s="163">
        <v>93</v>
      </c>
      <c r="I56" s="143">
        <v>0.82</v>
      </c>
      <c r="J56" s="102" t="s">
        <v>150</v>
      </c>
    </row>
    <row r="57" spans="1:14" ht="13.5" thickBot="1" x14ac:dyDescent="0.25">
      <c r="A57" s="157" t="s">
        <v>224</v>
      </c>
      <c r="B57" s="156" t="s">
        <v>100</v>
      </c>
      <c r="C57" s="156">
        <v>277</v>
      </c>
      <c r="D57" s="262" t="s">
        <v>102</v>
      </c>
      <c r="E57" s="199">
        <v>3</v>
      </c>
      <c r="F57" s="156" t="s">
        <v>117</v>
      </c>
      <c r="G57" s="200">
        <v>0.96</v>
      </c>
      <c r="H57" s="156">
        <v>89</v>
      </c>
      <c r="I57" s="160">
        <v>1.08</v>
      </c>
      <c r="J57" s="102" t="s">
        <v>150</v>
      </c>
    </row>
    <row r="58" spans="1:14" ht="13.5" thickBot="1" x14ac:dyDescent="0.25">
      <c r="A58" s="163" t="s">
        <v>224</v>
      </c>
      <c r="B58" s="163" t="s">
        <v>100</v>
      </c>
      <c r="C58" s="163">
        <v>277</v>
      </c>
      <c r="D58" s="164" t="s">
        <v>102</v>
      </c>
      <c r="E58" s="164">
        <v>4</v>
      </c>
      <c r="F58" s="163" t="s">
        <v>117</v>
      </c>
      <c r="G58" s="165">
        <v>0.87</v>
      </c>
      <c r="H58" s="163">
        <v>105</v>
      </c>
      <c r="I58" s="143">
        <v>0.83</v>
      </c>
      <c r="J58" s="102" t="s">
        <v>150</v>
      </c>
    </row>
    <row r="59" spans="1:14" ht="13.5" thickBot="1" x14ac:dyDescent="0.25">
      <c r="A59" s="163" t="s">
        <v>225</v>
      </c>
      <c r="B59" s="163" t="s">
        <v>100</v>
      </c>
      <c r="C59" s="163">
        <v>277</v>
      </c>
      <c r="D59" s="164" t="s">
        <v>102</v>
      </c>
      <c r="E59" s="164">
        <v>3</v>
      </c>
      <c r="F59" s="163" t="s">
        <v>103</v>
      </c>
      <c r="G59" s="165">
        <v>1.28</v>
      </c>
      <c r="H59" s="163">
        <v>119</v>
      </c>
      <c r="I59" s="143">
        <v>1.08</v>
      </c>
      <c r="J59" s="102" t="s">
        <v>150</v>
      </c>
    </row>
    <row r="60" spans="1:14" ht="13.5" thickBot="1" x14ac:dyDescent="0.25">
      <c r="A60" s="163" t="s">
        <v>225</v>
      </c>
      <c r="B60" s="112" t="s">
        <v>100</v>
      </c>
      <c r="C60" s="112">
        <v>277</v>
      </c>
      <c r="D60" s="113" t="s">
        <v>102</v>
      </c>
      <c r="E60" s="113">
        <v>4</v>
      </c>
      <c r="F60" s="112" t="s">
        <v>103</v>
      </c>
      <c r="G60" s="114">
        <v>1.18</v>
      </c>
      <c r="H60" s="112">
        <v>145</v>
      </c>
      <c r="I60" s="143">
        <v>0.81</v>
      </c>
      <c r="J60" s="102" t="s">
        <v>150</v>
      </c>
    </row>
    <row r="61" spans="1:14" ht="13.5" thickBot="1" x14ac:dyDescent="0.25">
      <c r="A61" s="112" t="s">
        <v>226</v>
      </c>
      <c r="B61" s="112" t="s">
        <v>100</v>
      </c>
      <c r="C61" s="112">
        <v>277</v>
      </c>
      <c r="D61" s="113" t="s">
        <v>102</v>
      </c>
      <c r="E61" s="113">
        <v>4</v>
      </c>
      <c r="F61" s="112" t="s">
        <v>116</v>
      </c>
      <c r="G61" s="114">
        <v>0.78</v>
      </c>
      <c r="H61" s="112">
        <v>98</v>
      </c>
      <c r="I61" s="143">
        <v>0.8</v>
      </c>
      <c r="J61" s="102" t="s">
        <v>169</v>
      </c>
    </row>
    <row r="62" spans="1:14" ht="13.5" thickBot="1" x14ac:dyDescent="0.25">
      <c r="A62" s="157" t="s">
        <v>227</v>
      </c>
      <c r="B62" s="96" t="s">
        <v>100</v>
      </c>
      <c r="C62" s="96">
        <v>277</v>
      </c>
      <c r="D62" s="98" t="s">
        <v>102</v>
      </c>
      <c r="E62" s="98">
        <v>4</v>
      </c>
      <c r="F62" s="100" t="s">
        <v>117</v>
      </c>
      <c r="G62" s="101">
        <v>0.88</v>
      </c>
      <c r="H62" s="100">
        <v>110</v>
      </c>
      <c r="I62" s="160">
        <v>0.8</v>
      </c>
      <c r="J62" s="102" t="s">
        <v>150</v>
      </c>
    </row>
    <row r="63" spans="1:14" ht="13.5" thickBot="1" x14ac:dyDescent="0.25">
      <c r="A63" s="222" t="s">
        <v>228</v>
      </c>
      <c r="B63" s="226" t="s">
        <v>110</v>
      </c>
      <c r="C63" s="224">
        <v>347</v>
      </c>
      <c r="D63" s="225" t="s">
        <v>102</v>
      </c>
      <c r="E63" s="226">
        <v>3</v>
      </c>
      <c r="F63" s="226" t="s">
        <v>117</v>
      </c>
      <c r="G63" s="227">
        <v>0.99</v>
      </c>
      <c r="H63" s="226">
        <v>92</v>
      </c>
      <c r="I63" s="228">
        <v>1.08</v>
      </c>
      <c r="J63" s="102" t="s">
        <v>108</v>
      </c>
    </row>
    <row r="64" spans="1:14" ht="13.5" thickBot="1" x14ac:dyDescent="0.25">
      <c r="A64" s="222" t="s">
        <v>229</v>
      </c>
      <c r="B64" s="223" t="s">
        <v>110</v>
      </c>
      <c r="C64" s="263">
        <v>347</v>
      </c>
      <c r="D64" s="264" t="s">
        <v>102</v>
      </c>
      <c r="E64" s="223">
        <v>3</v>
      </c>
      <c r="F64" s="223" t="s">
        <v>117</v>
      </c>
      <c r="G64" s="265">
        <v>0.87</v>
      </c>
      <c r="H64" s="223">
        <v>83</v>
      </c>
      <c r="I64" s="266">
        <v>1.05</v>
      </c>
      <c r="J64" s="149" t="s">
        <v>108</v>
      </c>
    </row>
    <row r="65" spans="1:10" ht="13.5" thickBot="1" x14ac:dyDescent="0.25">
      <c r="A65" s="163" t="s">
        <v>230</v>
      </c>
      <c r="B65" s="163" t="s">
        <v>100</v>
      </c>
      <c r="C65" s="163">
        <v>277</v>
      </c>
      <c r="D65" s="164" t="s">
        <v>102</v>
      </c>
      <c r="E65" s="164">
        <v>4</v>
      </c>
      <c r="F65" s="163" t="s">
        <v>117</v>
      </c>
      <c r="G65" s="165">
        <v>0.88</v>
      </c>
      <c r="H65" s="163">
        <v>109</v>
      </c>
      <c r="I65" s="143">
        <v>0.81</v>
      </c>
      <c r="J65" s="102" t="s">
        <v>150</v>
      </c>
    </row>
    <row r="66" spans="1:10" ht="13.5" thickBot="1" x14ac:dyDescent="0.25">
      <c r="A66" s="163" t="s">
        <v>231</v>
      </c>
      <c r="B66" s="163" t="s">
        <v>100</v>
      </c>
      <c r="C66" s="163" t="s">
        <v>101</v>
      </c>
      <c r="D66" s="164" t="s">
        <v>102</v>
      </c>
      <c r="E66" s="164">
        <v>4</v>
      </c>
      <c r="F66" s="163" t="s">
        <v>116</v>
      </c>
      <c r="G66" s="165">
        <v>0.77</v>
      </c>
      <c r="H66" s="163" t="s">
        <v>232</v>
      </c>
      <c r="I66" s="143" t="s">
        <v>135</v>
      </c>
      <c r="J66" s="102" t="s">
        <v>150</v>
      </c>
    </row>
    <row r="67" spans="1:10" ht="13.5" thickBot="1" x14ac:dyDescent="0.25">
      <c r="A67" s="112" t="s">
        <v>233</v>
      </c>
      <c r="B67" s="112" t="s">
        <v>100</v>
      </c>
      <c r="C67" s="112" t="s">
        <v>101</v>
      </c>
      <c r="D67" s="113" t="s">
        <v>102</v>
      </c>
      <c r="E67" s="113">
        <v>3</v>
      </c>
      <c r="F67" s="112" t="s">
        <v>117</v>
      </c>
      <c r="G67" s="114">
        <v>0.96</v>
      </c>
      <c r="H67" s="112" t="s">
        <v>215</v>
      </c>
      <c r="I67" s="143" t="s">
        <v>234</v>
      </c>
      <c r="J67" s="102" t="s">
        <v>150</v>
      </c>
    </row>
    <row r="68" spans="1:10" ht="13.5" thickBot="1" x14ac:dyDescent="0.25">
      <c r="A68" s="163" t="s">
        <v>233</v>
      </c>
      <c r="B68" s="163" t="s">
        <v>100</v>
      </c>
      <c r="C68" s="163" t="s">
        <v>101</v>
      </c>
      <c r="D68" s="164" t="s">
        <v>102</v>
      </c>
      <c r="E68" s="164">
        <v>4</v>
      </c>
      <c r="F68" s="163" t="s">
        <v>117</v>
      </c>
      <c r="G68" s="165">
        <v>0.87</v>
      </c>
      <c r="H68" s="163" t="s">
        <v>235</v>
      </c>
      <c r="I68" s="143" t="s">
        <v>236</v>
      </c>
      <c r="J68" s="102" t="s">
        <v>150</v>
      </c>
    </row>
    <row r="69" spans="1:10" ht="13.5" thickBot="1" x14ac:dyDescent="0.25">
      <c r="A69" s="96" t="s">
        <v>237</v>
      </c>
      <c r="B69" s="100" t="s">
        <v>100</v>
      </c>
      <c r="C69" s="96">
        <v>277</v>
      </c>
      <c r="D69" s="97" t="s">
        <v>102</v>
      </c>
      <c r="E69" s="97">
        <v>3</v>
      </c>
      <c r="F69" s="96" t="s">
        <v>117</v>
      </c>
      <c r="G69" s="99">
        <v>0.94</v>
      </c>
      <c r="H69" s="96">
        <v>89</v>
      </c>
      <c r="I69" s="160">
        <v>1.06</v>
      </c>
      <c r="J69" s="102" t="s">
        <v>150</v>
      </c>
    </row>
    <row r="70" spans="1:10" ht="13.5" thickBot="1" x14ac:dyDescent="0.25">
      <c r="A70" s="163" t="s">
        <v>237</v>
      </c>
      <c r="B70" s="112" t="s">
        <v>100</v>
      </c>
      <c r="C70" s="112" t="s">
        <v>101</v>
      </c>
      <c r="D70" s="113" t="s">
        <v>102</v>
      </c>
      <c r="E70" s="113">
        <v>4</v>
      </c>
      <c r="F70" s="112" t="s">
        <v>117</v>
      </c>
      <c r="G70" s="114">
        <v>0.88</v>
      </c>
      <c r="H70" s="112" t="s">
        <v>238</v>
      </c>
      <c r="I70" s="143" t="s">
        <v>239</v>
      </c>
      <c r="J70" s="102" t="s">
        <v>169</v>
      </c>
    </row>
    <row r="71" spans="1:10" ht="13.5" thickBot="1" x14ac:dyDescent="0.25">
      <c r="A71" s="116" t="s">
        <v>240</v>
      </c>
      <c r="B71" s="112" t="s">
        <v>100</v>
      </c>
      <c r="C71" s="112" t="s">
        <v>101</v>
      </c>
      <c r="D71" s="113" t="s">
        <v>121</v>
      </c>
      <c r="E71" s="113">
        <v>4</v>
      </c>
      <c r="F71" s="112" t="s">
        <v>116</v>
      </c>
      <c r="G71" s="114">
        <v>0.71</v>
      </c>
      <c r="H71" s="112" t="s">
        <v>241</v>
      </c>
      <c r="I71" s="143" t="s">
        <v>242</v>
      </c>
      <c r="J71" s="102" t="s">
        <v>108</v>
      </c>
    </row>
    <row r="72" spans="1:10" ht="13.5" thickBot="1" x14ac:dyDescent="0.25">
      <c r="A72" s="116" t="s">
        <v>243</v>
      </c>
      <c r="B72" s="163" t="s">
        <v>100</v>
      </c>
      <c r="C72" s="163" t="s">
        <v>101</v>
      </c>
      <c r="D72" s="164" t="s">
        <v>121</v>
      </c>
      <c r="E72" s="164">
        <v>4</v>
      </c>
      <c r="F72" s="163" t="s">
        <v>117</v>
      </c>
      <c r="G72" s="165">
        <v>0.87</v>
      </c>
      <c r="H72" s="163" t="s">
        <v>244</v>
      </c>
      <c r="I72" s="267" t="s">
        <v>239</v>
      </c>
      <c r="J72" s="149" t="s">
        <v>108</v>
      </c>
    </row>
    <row r="73" spans="1:10" ht="13.5" thickBot="1" x14ac:dyDescent="0.25">
      <c r="A73" s="116" t="s">
        <v>245</v>
      </c>
      <c r="B73" s="112" t="s">
        <v>100</v>
      </c>
      <c r="C73" s="112" t="s">
        <v>101</v>
      </c>
      <c r="D73" s="113" t="s">
        <v>121</v>
      </c>
      <c r="E73" s="113">
        <v>3</v>
      </c>
      <c r="F73" s="112" t="s">
        <v>103</v>
      </c>
      <c r="G73" s="114">
        <v>1.1200000000000001</v>
      </c>
      <c r="H73" s="112" t="s">
        <v>246</v>
      </c>
      <c r="I73" s="143" t="s">
        <v>247</v>
      </c>
      <c r="J73" s="102" t="s">
        <v>111</v>
      </c>
    </row>
    <row r="74" spans="1:10" ht="13.5" thickBot="1" x14ac:dyDescent="0.25">
      <c r="A74" s="116" t="s">
        <v>245</v>
      </c>
      <c r="B74" s="112" t="s">
        <v>100</v>
      </c>
      <c r="C74" s="112" t="s">
        <v>101</v>
      </c>
      <c r="D74" s="113" t="s">
        <v>121</v>
      </c>
      <c r="E74" s="113">
        <v>4</v>
      </c>
      <c r="F74" s="112" t="s">
        <v>103</v>
      </c>
      <c r="G74" s="114">
        <v>1.1499999999999999</v>
      </c>
      <c r="H74" s="112" t="s">
        <v>248</v>
      </c>
      <c r="I74" s="143" t="s">
        <v>249</v>
      </c>
      <c r="J74" s="102" t="s">
        <v>111</v>
      </c>
    </row>
    <row r="75" spans="1:10" ht="13.5" thickBot="1" x14ac:dyDescent="0.25">
      <c r="A75" s="163" t="s">
        <v>250</v>
      </c>
      <c r="B75" s="163" t="s">
        <v>100</v>
      </c>
      <c r="C75" s="163" t="s">
        <v>101</v>
      </c>
      <c r="D75" s="164" t="s">
        <v>121</v>
      </c>
      <c r="E75" s="164">
        <v>3</v>
      </c>
      <c r="F75" s="163" t="s">
        <v>117</v>
      </c>
      <c r="G75" s="165">
        <v>0.93</v>
      </c>
      <c r="H75" s="163" t="s">
        <v>251</v>
      </c>
      <c r="I75" s="143" t="s">
        <v>213</v>
      </c>
      <c r="J75" s="102" t="s">
        <v>150</v>
      </c>
    </row>
    <row r="76" spans="1:10" ht="13.5" thickBot="1" x14ac:dyDescent="0.25">
      <c r="A76" s="163" t="s">
        <v>250</v>
      </c>
      <c r="B76" s="163" t="s">
        <v>100</v>
      </c>
      <c r="C76" s="163">
        <v>277</v>
      </c>
      <c r="D76" s="164" t="s">
        <v>121</v>
      </c>
      <c r="E76" s="164">
        <v>4</v>
      </c>
      <c r="F76" s="163" t="s">
        <v>117</v>
      </c>
      <c r="G76" s="165">
        <v>0.88</v>
      </c>
      <c r="H76" s="163">
        <v>115</v>
      </c>
      <c r="I76" s="143">
        <v>0.77</v>
      </c>
      <c r="J76" s="102" t="s">
        <v>150</v>
      </c>
    </row>
    <row r="77" spans="1:10" ht="13.5" thickBot="1" x14ac:dyDescent="0.25">
      <c r="A77" s="222" t="s">
        <v>252</v>
      </c>
      <c r="B77" s="223" t="s">
        <v>110</v>
      </c>
      <c r="C77" s="263">
        <v>347</v>
      </c>
      <c r="D77" s="268" t="s">
        <v>121</v>
      </c>
      <c r="E77" s="223">
        <v>2</v>
      </c>
      <c r="F77" s="223" t="s">
        <v>117</v>
      </c>
      <c r="G77" s="265">
        <v>0.87</v>
      </c>
      <c r="H77" s="223">
        <v>59</v>
      </c>
      <c r="I77" s="228">
        <v>1.47</v>
      </c>
      <c r="J77" s="102" t="s">
        <v>108</v>
      </c>
    </row>
    <row r="78" spans="1:10" ht="13.5" thickBot="1" x14ac:dyDescent="0.25">
      <c r="A78" s="157" t="s">
        <v>253</v>
      </c>
      <c r="B78" s="156" t="s">
        <v>100</v>
      </c>
      <c r="C78" s="156" t="s">
        <v>101</v>
      </c>
      <c r="D78" s="262" t="s">
        <v>102</v>
      </c>
      <c r="E78" s="199">
        <v>3</v>
      </c>
      <c r="F78" s="156" t="s">
        <v>117</v>
      </c>
      <c r="G78" s="200">
        <v>0.87</v>
      </c>
      <c r="H78" s="156" t="s">
        <v>254</v>
      </c>
      <c r="I78" s="160" t="s">
        <v>255</v>
      </c>
      <c r="J78" s="102" t="s">
        <v>150</v>
      </c>
    </row>
    <row r="79" spans="1:10" ht="13.5" thickBot="1" x14ac:dyDescent="0.25">
      <c r="A79" s="157" t="s">
        <v>253</v>
      </c>
      <c r="B79" s="156" t="s">
        <v>100</v>
      </c>
      <c r="C79" s="156" t="s">
        <v>101</v>
      </c>
      <c r="D79" s="199" t="s">
        <v>102</v>
      </c>
      <c r="E79" s="199">
        <v>4</v>
      </c>
      <c r="F79" s="156" t="s">
        <v>117</v>
      </c>
      <c r="G79" s="200">
        <v>0.87</v>
      </c>
      <c r="H79" s="156" t="s">
        <v>256</v>
      </c>
      <c r="I79" s="160">
        <v>0.81</v>
      </c>
      <c r="J79" s="102" t="s">
        <v>150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3A2ECC659B7C48AB0AD61B3802BD54" ma:contentTypeVersion="0" ma:contentTypeDescription="Create a new document." ma:contentTypeScope="" ma:versionID="487f792cfc71e9ac117cc3d1b24b1a8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BFEC84-3F24-4CCA-8848-01769B599C4D}"/>
</file>

<file path=customXml/itemProps2.xml><?xml version="1.0" encoding="utf-8"?>
<ds:datastoreItem xmlns:ds="http://schemas.openxmlformats.org/officeDocument/2006/customXml" ds:itemID="{7B04C1F0-08E0-412C-B54A-2AD8571FBA01}"/>
</file>

<file path=customXml/itemProps3.xml><?xml version="1.0" encoding="utf-8"?>
<ds:datastoreItem xmlns:ds="http://schemas.openxmlformats.org/officeDocument/2006/customXml" ds:itemID="{F5180DFD-A2EF-494A-87DF-5194EBD5AA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Fixture delta watts</vt:lpstr>
      <vt:lpstr>Comparison</vt:lpstr>
      <vt:lpstr>TRM Table</vt:lpstr>
      <vt:lpstr>Average ballast impact</vt:lpstr>
      <vt:lpstr>T8 Instant Centium</vt:lpstr>
      <vt:lpstr>T8 Instant Optaniur</vt:lpstr>
      <vt:lpstr>T8 Programmed Start</vt:lpstr>
      <vt:lpstr>Halco</vt:lpstr>
      <vt:lpstr>Universal</vt:lpstr>
    </vt:vector>
  </TitlesOfParts>
  <Company>VEIC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Dent</dc:creator>
  <cp:lastModifiedBy>Samuel Dent</cp:lastModifiedBy>
  <dcterms:created xsi:type="dcterms:W3CDTF">2013-01-31T11:07:48Z</dcterms:created>
  <dcterms:modified xsi:type="dcterms:W3CDTF">2013-02-20T10:21:21Z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0x010100083A2ECC659B7C48AB0AD61B3802BD54</vt:lpwstr>
  </property>
</Properties>
</file>