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O:\Consulting\Missouri_TRM\TRM Measures\Measures - Food Service\Commercial Steam Cooker\Reference Documents\"/>
    </mc:Choice>
  </mc:AlternateContent>
  <bookViews>
    <workbookView xWindow="0" yWindow="0" windowWidth="24000" windowHeight="8835" tabRatio="880"/>
  </bookViews>
  <sheets>
    <sheet name="INPUTS" sheetId="7" r:id="rId1"/>
    <sheet name="Steam Cooker Calcs - Unmodified" sheetId="68" r:id="rId2"/>
    <sheet name="Steam Cooker Calcs - Modified" sheetId="70" r:id="rId3"/>
    <sheet name="General Assumptions" sheetId="5" r:id="rId4"/>
    <sheet name="About This Calculator" sheetId="6" r:id="rId5"/>
  </sheets>
  <definedNames>
    <definedName name="_xlnm.Print_Area" localSheetId="0">INPUTS!$A$1:$N$61</definedName>
  </definedNames>
  <calcPr calcId="152511"/>
</workbook>
</file>

<file path=xl/calcChain.xml><?xml version="1.0" encoding="utf-8"?>
<calcChain xmlns="http://schemas.openxmlformats.org/spreadsheetml/2006/main">
  <c r="G19" i="70" l="1"/>
  <c r="D19" i="70"/>
  <c r="C29" i="70"/>
  <c r="D40" i="70"/>
  <c r="C33" i="70" l="1"/>
  <c r="E40" i="70"/>
  <c r="C40" i="70"/>
  <c r="F23" i="70" l="1"/>
  <c r="F21" i="70"/>
  <c r="C23" i="70"/>
  <c r="C21" i="70"/>
  <c r="D53" i="70"/>
  <c r="C53" i="70"/>
  <c r="F30" i="70"/>
  <c r="F8" i="70"/>
  <c r="G23" i="70" s="1"/>
  <c r="E8" i="70"/>
  <c r="D23" i="70" s="1"/>
  <c r="F7" i="70"/>
  <c r="G30" i="70" s="1"/>
  <c r="E7" i="70"/>
  <c r="D30" i="70" s="1"/>
  <c r="F5" i="70"/>
  <c r="G31" i="70" s="1"/>
  <c r="E5" i="70"/>
  <c r="D31" i="70" s="1"/>
  <c r="D32" i="70" l="1"/>
  <c r="C14" i="70"/>
  <c r="F31" i="70"/>
  <c r="F32" i="70"/>
  <c r="F33" i="70" s="1"/>
  <c r="C37" i="70" s="1"/>
  <c r="D14" i="70"/>
  <c r="G32" i="70"/>
  <c r="G33" i="70" s="1"/>
  <c r="D37" i="70" s="1"/>
  <c r="D33" i="70"/>
  <c r="D36" i="70" s="1"/>
  <c r="F29" i="70"/>
  <c r="C30" i="70"/>
  <c r="C31" i="70"/>
  <c r="C32" i="70" s="1"/>
  <c r="E37" i="70" l="1"/>
  <c r="C36" i="70"/>
  <c r="E36" i="70" s="1"/>
  <c r="C41" i="70"/>
  <c r="D41" i="70"/>
  <c r="E41" i="70" l="1"/>
  <c r="G48" i="7" l="1"/>
  <c r="G49" i="7"/>
  <c r="J49" i="7" l="1"/>
  <c r="J48" i="7"/>
  <c r="H48" i="7"/>
  <c r="I49" i="7"/>
  <c r="I48" i="7"/>
  <c r="H49" i="7"/>
  <c r="E10" i="7" l="1"/>
  <c r="G44" i="7" l="1"/>
  <c r="G43" i="7"/>
  <c r="G45" i="7"/>
  <c r="F55" i="7"/>
  <c r="F54" i="7"/>
  <c r="F31" i="7" l="1"/>
  <c r="O43" i="7" l="1"/>
  <c r="F27" i="7"/>
  <c r="F28" i="7"/>
  <c r="O45" i="7"/>
  <c r="O44" i="7"/>
  <c r="F32" i="7"/>
  <c r="O32" i="7" l="1"/>
  <c r="O31" i="7"/>
  <c r="F26" i="7"/>
  <c r="N26" i="7" s="1"/>
  <c r="F29" i="7"/>
  <c r="N28" i="7"/>
  <c r="N29" i="7"/>
  <c r="N27" i="7"/>
  <c r="H47" i="7" l="1"/>
  <c r="H46" i="7"/>
  <c r="F46" i="7" l="1"/>
  <c r="G46" i="7" l="1"/>
  <c r="O48" i="7" l="1"/>
  <c r="O47" i="7"/>
  <c r="O46" i="7"/>
  <c r="F47" i="7"/>
  <c r="J47" i="7"/>
  <c r="J46" i="7"/>
  <c r="I47" i="7"/>
  <c r="I46" i="7"/>
  <c r="H57" i="7" l="1"/>
  <c r="O49" i="7" l="1"/>
  <c r="G47" i="7"/>
  <c r="J57" i="7"/>
  <c r="G57" i="7"/>
  <c r="F57" i="7" l="1"/>
  <c r="F36" i="7" l="1"/>
  <c r="F37" i="7"/>
  <c r="F38" i="7"/>
  <c r="F39" i="7"/>
  <c r="F40" i="7"/>
  <c r="F41" i="7"/>
  <c r="G26" i="7" l="1"/>
  <c r="H26" i="7"/>
  <c r="G27" i="7"/>
  <c r="H27" i="7"/>
  <c r="G28" i="7"/>
  <c r="H28" i="7"/>
  <c r="G29" i="7"/>
  <c r="H29" i="7"/>
  <c r="F34" i="7"/>
  <c r="H36" i="7"/>
  <c r="H37" i="7"/>
  <c r="H38" i="7"/>
  <c r="H39" i="7"/>
  <c r="H40" i="7"/>
  <c r="H41" i="7"/>
  <c r="A8" i="5"/>
  <c r="A9" i="5"/>
  <c r="A10" i="5"/>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G36" i="7"/>
  <c r="G37" i="7"/>
  <c r="G38" i="7"/>
  <c r="G39" i="7"/>
  <c r="G40" i="7"/>
  <c r="G41" i="7"/>
  <c r="E8" i="68"/>
  <c r="C14" i="68" s="1"/>
  <c r="J54" i="7" s="1"/>
  <c r="I41" i="7"/>
  <c r="I40" i="7"/>
  <c r="I39" i="7"/>
  <c r="F16" i="7"/>
  <c r="I16" i="7"/>
  <c r="J16" i="7"/>
  <c r="J20" i="7"/>
  <c r="I20" i="7"/>
  <c r="J19" i="7"/>
  <c r="I19" i="7"/>
  <c r="J21" i="7"/>
  <c r="I21" i="7"/>
  <c r="F20" i="7"/>
  <c r="F19" i="7"/>
  <c r="F21" i="7"/>
  <c r="J44" i="7"/>
  <c r="I44" i="7"/>
  <c r="H44" i="7"/>
  <c r="D53" i="68"/>
  <c r="C53" i="68"/>
  <c r="F23" i="68"/>
  <c r="C23" i="68"/>
  <c r="F21" i="68"/>
  <c r="C21" i="68"/>
  <c r="G19" i="68"/>
  <c r="D19" i="68"/>
  <c r="I55" i="7"/>
  <c r="F6" i="68" s="1"/>
  <c r="H55" i="7"/>
  <c r="O55" i="7" s="1"/>
  <c r="F2" i="70" s="1"/>
  <c r="F8" i="68"/>
  <c r="D14" i="68" s="1"/>
  <c r="J55" i="7" s="1"/>
  <c r="I54" i="7"/>
  <c r="E6" i="68" s="1"/>
  <c r="H54" i="7"/>
  <c r="F52" i="7"/>
  <c r="F51" i="7"/>
  <c r="J45" i="7"/>
  <c r="I45" i="7"/>
  <c r="H45" i="7"/>
  <c r="J43" i="7"/>
  <c r="I43" i="7"/>
  <c r="H43" i="7"/>
  <c r="I38" i="7"/>
  <c r="I37" i="7"/>
  <c r="I36" i="7"/>
  <c r="I34" i="7"/>
  <c r="H34" i="7"/>
  <c r="G34" i="7"/>
  <c r="J32" i="7"/>
  <c r="I32" i="7"/>
  <c r="H32" i="7"/>
  <c r="G32" i="7"/>
  <c r="J31" i="7"/>
  <c r="I31" i="7"/>
  <c r="H31" i="7"/>
  <c r="G31" i="7"/>
  <c r="I29" i="7"/>
  <c r="I28" i="7"/>
  <c r="I27" i="7"/>
  <c r="I26" i="7"/>
  <c r="F24" i="7"/>
  <c r="F23" i="7"/>
  <c r="J18" i="7"/>
  <c r="I18" i="7"/>
  <c r="F18" i="7"/>
  <c r="J17" i="7"/>
  <c r="I17" i="7"/>
  <c r="F17" i="7"/>
  <c r="J15" i="7"/>
  <c r="I15" i="7"/>
  <c r="F15" i="7"/>
  <c r="J14" i="7"/>
  <c r="I14" i="7"/>
  <c r="F14" i="7"/>
  <c r="J13" i="7"/>
  <c r="I13" i="7"/>
  <c r="F13" i="7"/>
  <c r="E14" i="68" l="1"/>
  <c r="E14" i="70"/>
  <c r="F14" i="68"/>
  <c r="F14" i="70"/>
  <c r="G23" i="7"/>
  <c r="G51" i="7"/>
  <c r="D3" i="5"/>
  <c r="F8" i="7" s="1"/>
  <c r="C5" i="5"/>
  <c r="E9" i="7" s="1"/>
  <c r="A33" i="5"/>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C4" i="5"/>
  <c r="E8" i="7" s="1"/>
  <c r="E5" i="68"/>
  <c r="O54" i="7"/>
  <c r="F2" i="68"/>
  <c r="F5" i="68"/>
  <c r="G23" i="68"/>
  <c r="F7" i="68"/>
  <c r="H51" i="7"/>
  <c r="H24" i="7"/>
  <c r="C29" i="68"/>
  <c r="D40" i="68" s="1"/>
  <c r="E7" i="68"/>
  <c r="G24" i="7"/>
  <c r="D23" i="68"/>
  <c r="H23" i="7"/>
  <c r="H52" i="7"/>
  <c r="E2" i="68" l="1"/>
  <c r="E2" i="70"/>
  <c r="C31" i="68"/>
  <c r="G52" i="7"/>
  <c r="F29" i="68"/>
  <c r="C41" i="68" s="1"/>
  <c r="G31" i="68"/>
  <c r="G32" i="68" s="1"/>
  <c r="F31" i="68"/>
  <c r="F32" i="68" s="1"/>
  <c r="D31" i="68"/>
  <c r="D32" i="68" s="1"/>
  <c r="C40" i="68"/>
  <c r="E40" i="68" s="1"/>
  <c r="G30" i="68"/>
  <c r="F30" i="68"/>
  <c r="C30" i="68"/>
  <c r="C32" i="68"/>
  <c r="D30" i="68"/>
  <c r="D41" i="68" l="1"/>
  <c r="F33" i="68"/>
  <c r="C37" i="68" s="1"/>
  <c r="D33" i="68"/>
  <c r="D36" i="68" s="1"/>
  <c r="C33" i="68"/>
  <c r="C36" i="68" s="1"/>
  <c r="G33" i="68"/>
  <c r="D37" i="68" s="1"/>
  <c r="E41" i="68" l="1"/>
  <c r="E37" i="68"/>
  <c r="E36" i="68"/>
  <c r="H69" i="5" l="1"/>
  <c r="J69" i="5" s="1"/>
</calcChain>
</file>

<file path=xl/sharedStrings.xml><?xml version="1.0" encoding="utf-8"?>
<sst xmlns="http://schemas.openxmlformats.org/spreadsheetml/2006/main" count="495" uniqueCount="264">
  <si>
    <t>Quantity</t>
  </si>
  <si>
    <t>Selected</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</si>
  <si>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</si>
  <si>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</si>
  <si>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</si>
  <si>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</si>
  <si>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</si>
  <si>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</si>
  <si>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</si>
  <si>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</si>
  <si>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</si>
  <si>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</si>
  <si>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</si>
  <si>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</si>
  <si>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</si>
  <si>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</si>
  <si>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</si>
  <si>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</si>
  <si>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</si>
  <si>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</si>
  <si>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</si>
  <si>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</si>
  <si>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</si>
  <si>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</si>
  <si>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</si>
  <si>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</si>
  <si>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</si>
  <si>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</si>
  <si>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</si>
  <si>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</si>
  <si>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</si>
  <si>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</si>
  <si>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</si>
  <si>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</si>
  <si>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</si>
  <si>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</si>
  <si>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</si>
  <si>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</si>
  <si>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</si>
  <si>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</si>
  <si>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</si>
  <si>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</si>
  <si>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</si>
  <si>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</si>
  <si>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</si>
  <si>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</si>
  <si>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</si>
  <si>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</si>
  <si>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</si>
  <si>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</si>
  <si>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</si>
  <si>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</si>
  <si>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Location</t>
  </si>
  <si>
    <t>U.S. average</t>
  </si>
  <si>
    <t>Specification Effective Date</t>
  </si>
  <si>
    <t>Product Type</t>
  </si>
  <si>
    <t>Water rate:</t>
  </si>
  <si>
    <t>Discount rate:</t>
  </si>
  <si>
    <t>Electric rate ($/kWh)</t>
  </si>
  <si>
    <r>
      <t>Electricity CO</t>
    </r>
    <r>
      <rPr>
        <vertAlign val="subscript"/>
        <sz val="9"/>
        <rFont val="Arial"/>
        <family val="2"/>
      </rPr>
      <t>2</t>
    </r>
    <r>
      <rPr>
        <sz val="9"/>
        <rFont val="Arial"/>
        <family val="2"/>
      </rPr>
      <t xml:space="preserve"> emissions factor</t>
    </r>
  </si>
  <si>
    <r>
      <t>lbs CO</t>
    </r>
    <r>
      <rPr>
        <vertAlign val="subscript"/>
        <sz val="9"/>
        <rFont val="Arial"/>
        <family val="2"/>
      </rPr>
      <t>2</t>
    </r>
    <r>
      <rPr>
        <sz val="9"/>
        <rFont val="Arial"/>
        <family val="2"/>
      </rPr>
      <t>/kWh</t>
    </r>
  </si>
  <si>
    <r>
      <t>CO</t>
    </r>
    <r>
      <rPr>
        <vertAlign val="subscript"/>
        <sz val="9"/>
        <rFont val="Arial"/>
        <family val="2"/>
      </rPr>
      <t>2</t>
    </r>
    <r>
      <rPr>
        <sz val="9"/>
        <rFont val="Arial"/>
        <family val="2"/>
      </rPr>
      <t xml:space="preserve"> emissions for average passenger car</t>
    </r>
  </si>
  <si>
    <t>- Assumed real discount rate of 4%, which is roughly equivalent to the nominal discount rate of 7% (4% real discount rate + 3% inflation rate)</t>
  </si>
  <si>
    <t>Electric</t>
  </si>
  <si>
    <t>Natural Gas</t>
  </si>
  <si>
    <t>Refrigerator</t>
  </si>
  <si>
    <t>Freezer</t>
  </si>
  <si>
    <t>Dishwasher</t>
  </si>
  <si>
    <t>Ice Machine</t>
  </si>
  <si>
    <t>Hot Food Holding Cabinet</t>
  </si>
  <si>
    <t>Fryer</t>
  </si>
  <si>
    <t>Griddle</t>
  </si>
  <si>
    <t>Steam Cooker</t>
  </si>
  <si>
    <t>Volume (cubic feet)</t>
  </si>
  <si>
    <t>Solid Door</t>
  </si>
  <si>
    <t>Glass Door</t>
  </si>
  <si>
    <t>Gas rate ($/therm)</t>
  </si>
  <si>
    <t>Under Counter</t>
  </si>
  <si>
    <t>Single Tank Conveyor</t>
  </si>
  <si>
    <t>Multi Tank Conveyor</t>
  </si>
  <si>
    <t>Building hot water fuel type</t>
  </si>
  <si>
    <t>Booster water heater fuel type</t>
  </si>
  <si>
    <t>Operating hours per day</t>
  </si>
  <si>
    <t>Full Size</t>
  </si>
  <si>
    <t>Potable water use (gallon per 100 pounds ice)</t>
  </si>
  <si>
    <t>Harvest rate (pounds ice per day)</t>
  </si>
  <si>
    <t>Operating days per year</t>
  </si>
  <si>
    <t>Low Temperature</t>
  </si>
  <si>
    <t>High Temperature</t>
  </si>
  <si>
    <t>Ice Making Head</t>
  </si>
  <si>
    <t>Commercial electric rate ($/kWh)</t>
  </si>
  <si>
    <t>Pounds of food cooked per day per unit</t>
  </si>
  <si>
    <t>Number of pans per unit</t>
  </si>
  <si>
    <t xml:space="preserve"> References</t>
  </si>
  <si>
    <t>Conventional</t>
  </si>
  <si>
    <t>ENERGY STAR</t>
  </si>
  <si>
    <t>Savings</t>
  </si>
  <si>
    <t>years</t>
  </si>
  <si>
    <t>Operating Hours:</t>
  </si>
  <si>
    <t>Type</t>
  </si>
  <si>
    <t>kWh</t>
  </si>
  <si>
    <t>Cooking energy efficiency</t>
  </si>
  <si>
    <t>Wh</t>
  </si>
  <si>
    <t>Idle energy rate</t>
  </si>
  <si>
    <t>hour</t>
  </si>
  <si>
    <t>Btu</t>
  </si>
  <si>
    <t>Btu/hour</t>
  </si>
  <si>
    <t>Gas</t>
  </si>
  <si>
    <t>hours</t>
  </si>
  <si>
    <t>days</t>
  </si>
  <si>
    <t>pounds/hour</t>
  </si>
  <si>
    <t>pounds</t>
  </si>
  <si>
    <t>Wh/pound</t>
  </si>
  <si>
    <t>W</t>
  </si>
  <si>
    <t>Btu/pound</t>
  </si>
  <si>
    <t>Average daily operation</t>
  </si>
  <si>
    <t>Annual operation</t>
  </si>
  <si>
    <t>Food cooked per day</t>
  </si>
  <si>
    <t>Daily cooking energy</t>
  </si>
  <si>
    <t>Daily idle energy</t>
  </si>
  <si>
    <t>Total daily energy</t>
  </si>
  <si>
    <t>therms</t>
  </si>
  <si>
    <t>Equipment specifications:</t>
  </si>
  <si>
    <t>- ENERGY STAR specification</t>
  </si>
  <si>
    <t>1 therm =</t>
  </si>
  <si>
    <t>1 kWh =</t>
  </si>
  <si>
    <t>per 1,000 gallons</t>
  </si>
  <si>
    <t>Unit Energy Consumption (kWh/day)</t>
  </si>
  <si>
    <t>See www.energystar.gov for information on other ENERGY STAR products.</t>
  </si>
  <si>
    <t xml:space="preserve">  Where will your equipment be used?</t>
  </si>
  <si>
    <t xml:space="preserve"> Commercial Kitchen Equipment</t>
  </si>
  <si>
    <t>Water rate ($/thousand gallons)</t>
  </si>
  <si>
    <t>Average commercial water &amp; sewer rate</t>
  </si>
  <si>
    <t>electric</t>
  </si>
  <si>
    <t>ENERGY STAR product page</t>
  </si>
  <si>
    <t xml:space="preserve"> Dishwasher</t>
  </si>
  <si>
    <t xml:space="preserve"> Hot Food Holding Cabinet</t>
  </si>
  <si>
    <t xml:space="preserve"> Ice Machine</t>
  </si>
  <si>
    <t xml:space="preserve"> Refrigerator</t>
  </si>
  <si>
    <t xml:space="preserve"> Freezer</t>
  </si>
  <si>
    <t xml:space="preserve"> Fryer</t>
  </si>
  <si>
    <t xml:space="preserve"> Griddle</t>
  </si>
  <si>
    <t xml:space="preserve"> Oven</t>
  </si>
  <si>
    <t xml:space="preserve"> Steam Cooker</t>
  </si>
  <si>
    <t>Click here to go to the RESULTS SUMMARY tab and see your savings.</t>
  </si>
  <si>
    <t>Incremental cost</t>
  </si>
  <si>
    <t>Steam Cooker Calculations for the ENERGY STAR Commercial Kitchen Equipment Calculator</t>
  </si>
  <si>
    <t>Griddle width (feet)</t>
  </si>
  <si>
    <t>gallons</t>
  </si>
  <si>
    <t>Time in constant steam mode</t>
  </si>
  <si>
    <t>Production capacity per pan</t>
  </si>
  <si>
    <t>ASTM energy to food</t>
  </si>
  <si>
    <t>Daily idle time</t>
  </si>
  <si>
    <t>Annual days of operation</t>
  </si>
  <si>
    <t>Selected size</t>
  </si>
  <si>
    <t>N/A</t>
  </si>
  <si>
    <t>Racks washed per day</t>
  </si>
  <si>
    <t>Additional cost per unit for ENERGY STAR model</t>
  </si>
  <si>
    <t>Equipment lifetime</t>
  </si>
  <si>
    <t xml:space="preserve"> Calculations</t>
  </si>
  <si>
    <t>USER ENTRY</t>
  </si>
  <si>
    <t>DEFAULT</t>
  </si>
  <si>
    <t>natural gas</t>
  </si>
  <si>
    <t>Water Use</t>
  </si>
  <si>
    <t>gallons/hour</t>
  </si>
  <si>
    <t xml:space="preserve"> Annual energy consumption per steam cooker</t>
  </si>
  <si>
    <t xml:space="preserve"> Annual water consumption per steam cooker</t>
  </si>
  <si>
    <t>Equipment lifetime:</t>
  </si>
  <si>
    <t>Self Contained Unit</t>
  </si>
  <si>
    <t xml:space="preserve"> Energy Unit Conversion</t>
  </si>
  <si>
    <r>
      <t>lbs CO</t>
    </r>
    <r>
      <rPr>
        <vertAlign val="subscript"/>
        <sz val="9"/>
        <rFont val="Arial"/>
        <family val="2"/>
      </rPr>
      <t>2</t>
    </r>
    <r>
      <rPr>
        <sz val="9"/>
        <rFont val="Arial"/>
        <family val="2"/>
      </rPr>
      <t>/year</t>
    </r>
  </si>
  <si>
    <r>
      <t>Natural gas CO</t>
    </r>
    <r>
      <rPr>
        <vertAlign val="subscript"/>
        <sz val="9"/>
        <rFont val="Arial"/>
        <family val="2"/>
      </rPr>
      <t>2</t>
    </r>
    <r>
      <rPr>
        <sz val="9"/>
        <rFont val="Arial"/>
        <family val="2"/>
      </rPr>
      <t xml:space="preserve"> emissions factor</t>
    </r>
  </si>
  <si>
    <r>
      <t>lbs CO</t>
    </r>
    <r>
      <rPr>
        <vertAlign val="subscript"/>
        <sz val="9"/>
        <rFont val="Arial"/>
        <family val="2"/>
      </rPr>
      <t>2</t>
    </r>
    <r>
      <rPr>
        <sz val="9"/>
        <rFont val="Arial"/>
        <family val="2"/>
      </rPr>
      <t>/therm</t>
    </r>
  </si>
  <si>
    <t>per kWh</t>
  </si>
  <si>
    <t>per therm</t>
  </si>
  <si>
    <t>electricity</t>
  </si>
  <si>
    <t>Entry for pounds cooked exceeds hourly production capacity. Change input for pounds or hours, or change production capacity on Fryer Calcs tab.</t>
  </si>
  <si>
    <t>Entry for pounds cooked exceeds hourly production capacity. Change input for pounds or hours, or change production capacity on Oven Calcs tab.</t>
  </si>
  <si>
    <t>Entry for pounds cooked exceeds hourly production capacity. Change input for pounds, width or hours, or change production capacity on Griddle Calcs tab.</t>
  </si>
  <si>
    <t>Entry for pounds cooked exceeds hourly production capacity. Change input for pounds, pans or hours, or change production capacity on Steam Cooker Calcs tab.</t>
  </si>
  <si>
    <t>Commercial gas rate ($/therm)</t>
  </si>
  <si>
    <t>District of Columbia</t>
  </si>
  <si>
    <t>Electric rates:</t>
  </si>
  <si>
    <t>Gas rates:</t>
  </si>
  <si>
    <t>steam generator</t>
  </si>
  <si>
    <t>boilerless</t>
  </si>
  <si>
    <t>- FSTC research on available models, 2009</t>
  </si>
  <si>
    <t>- FSTC research on average use, 2009</t>
  </si>
  <si>
    <t>- Food Service Technology Center (FSTC) research on available models, 2009</t>
  </si>
  <si>
    <r>
      <t>do not modify -</t>
    </r>
    <r>
      <rPr>
        <sz val="10"/>
        <color indexed="9"/>
        <rFont val="Univers"/>
        <family val="2"/>
      </rPr>
      <t xml:space="preserve">      </t>
    </r>
    <r>
      <rPr>
        <i/>
        <sz val="10"/>
        <color indexed="9"/>
        <rFont val="Univers"/>
        <family val="2"/>
      </rPr>
      <t>quantity:</t>
    </r>
  </si>
  <si>
    <t>General Assumptions for the ENERGY STAR Commercial Kitchen Equipment Calculator</t>
  </si>
  <si>
    <r>
      <t xml:space="preserve"> Inputs</t>
    </r>
    <r>
      <rPr>
        <i/>
        <sz val="11"/>
        <rFont val="Arial"/>
        <family val="2"/>
      </rPr>
      <t xml:space="preserve"> - to edit these values go to the INPUTS tab</t>
    </r>
  </si>
  <si>
    <t>If you have questions, comments or suggestions, please write to calculators@energystar.gov</t>
  </si>
  <si>
    <r>
      <t xml:space="preserve"> Discount Rate </t>
    </r>
    <r>
      <rPr>
        <i/>
        <sz val="11"/>
        <rFont val="Arial"/>
        <family val="2"/>
      </rPr>
      <t>- users can edit this value to modify the assumption</t>
    </r>
  </si>
  <si>
    <r>
      <t xml:space="preserve"> Utility Rates </t>
    </r>
    <r>
      <rPr>
        <i/>
        <sz val="11"/>
        <rFont val="Arial"/>
        <family val="2"/>
      </rPr>
      <t>- to edit these values go to the INPUTS tab</t>
    </r>
  </si>
  <si>
    <r>
      <t xml:space="preserve"> Carbon Dioxide Emissions </t>
    </r>
    <r>
      <rPr>
        <i/>
        <sz val="11"/>
        <rFont val="Arial"/>
        <family val="2"/>
      </rPr>
      <t>- users can edit the highlighted values to modify the assumptions</t>
    </r>
  </si>
  <si>
    <t>Standard</t>
  </si>
  <si>
    <t>Large Vat</t>
  </si>
  <si>
    <t>Incremental equipment cost:</t>
  </si>
  <si>
    <t>Stationary Single Tank Door</t>
  </si>
  <si>
    <t>Pot, Pan, and Utensil</t>
  </si>
  <si>
    <r>
      <t xml:space="preserve"> Assumptions</t>
    </r>
    <r>
      <rPr>
        <i/>
        <sz val="11"/>
        <rFont val="Arial"/>
        <family val="2"/>
      </rPr>
      <t xml:space="preserve"> - users can edit the highlighted values to modify the assumptions</t>
    </r>
  </si>
  <si>
    <t>Batch</t>
  </si>
  <si>
    <t>Continuous</t>
  </si>
  <si>
    <t>Remote Condensing Unit</t>
  </si>
  <si>
    <t>- Difference between a similar ENERGY STAR and non-qualifying model, EPA research using AutoQuotes, 2012</t>
  </si>
  <si>
    <t>3-pan</t>
  </si>
  <si>
    <t>4-pan</t>
  </si>
  <si>
    <t>5-pan</t>
  </si>
  <si>
    <t>6-pan +</t>
  </si>
  <si>
    <t>- Water and Wastewater Rate Survey, American Water Works Association and Raftelis Financial Consultants, 2010</t>
  </si>
  <si>
    <t>Equivalent for selected equipment:</t>
  </si>
  <si>
    <t>Display value:</t>
  </si>
  <si>
    <t>Half Size</t>
  </si>
  <si>
    <t>http://epa.gov/watersense/partners/prsv_final.html</t>
  </si>
  <si>
    <t>EPA WaterSense 1.0</t>
  </si>
  <si>
    <t>Version of Specification</t>
  </si>
  <si>
    <t>ENERGY STAR 2.0</t>
  </si>
  <si>
    <t>ENERGY STAR 1.0, Tier 2</t>
  </si>
  <si>
    <t>ENERGY STAR 1.0</t>
  </si>
  <si>
    <t xml:space="preserve"> Savings Calculator for ENERGY STAR Certified</t>
  </si>
  <si>
    <t>Additional cost per unit for EPA WaterSense model</t>
  </si>
  <si>
    <t>Flow rate 
(gallons per minute)</t>
  </si>
  <si>
    <t>Operating minutes per day</t>
  </si>
  <si>
    <t>This calculator was developed by U.S. EPA and DOE to estimate the energy and water consumption and operating costs of commercial kitchen equipment and the savings with ENERGY STAR.</t>
  </si>
  <si>
    <t>Optional: utility incentive amount</t>
  </si>
  <si>
    <t>To see more detail on the formulas and values used in this calculator or to modify default assumptions, click on the grey tabs at bottom of the page.</t>
  </si>
  <si>
    <t xml:space="preserve">  What kitchen equipment are you planning to purchase?  Enter quantities below, then either fill in product information or use the defaults. </t>
  </si>
  <si>
    <t>About the Savings Calculator for ENERGY STAR Certified Commercial Kitchen Equipment</t>
  </si>
  <si>
    <t>Percentage of hot water used for rinse</t>
  </si>
  <si>
    <t>New ENERGY STAR certified products are compared to the average available non-certified new products.  Actual savings may vary based on use and other factors.</t>
  </si>
  <si>
    <t>WaterSense Pre-Rinse Spray Valve</t>
  </si>
  <si>
    <t xml:space="preserve"> WaterSense Pre-Rinse Spray Valve</t>
  </si>
  <si>
    <t>Convection</t>
  </si>
  <si>
    <t>Combination</t>
  </si>
  <si>
    <t>Oven</t>
  </si>
  <si>
    <t>Number of pans</t>
  </si>
  <si>
    <t>Entry for pounds cooked exceeds hourly production capacity. Change production capacity below, or change pounds, number of pans or hours on Inputs tab.</t>
  </si>
  <si>
    <t>http://www.energystar.gov/products/certified-products/detail/commercial-refrigerators-freezers</t>
  </si>
  <si>
    <t>http://www.energystar.gov/products/certified-products/detail/commercial-dishwashers</t>
  </si>
  <si>
    <t>http://www.energystar.gov/products/certified-products/detail/commercial-fryers</t>
  </si>
  <si>
    <t>http://www.energystar.gov/products/certified-products/detail/commercial-griddles</t>
  </si>
  <si>
    <t>http://www.energystar.gov/products/certified-products/detail/commercial-hot-food-holding-cabinets</t>
  </si>
  <si>
    <t>http://www.energystar.gov/products/certified-products/detail/commercial-ice-makers</t>
  </si>
  <si>
    <t>http://www.energystar.gov/products/certified-products/detail/commercial-ovens</t>
  </si>
  <si>
    <t>http://www.energystar.gov/products/certified-products/detail/commercial-steam-cookers</t>
  </si>
  <si>
    <t>ENERGY STAR 3.0</t>
  </si>
  <si>
    <t>Rack</t>
  </si>
  <si>
    <t>Single Rack</t>
  </si>
  <si>
    <t>Double Rack</t>
  </si>
  <si>
    <t>ENERGY STAR 2.2</t>
  </si>
  <si>
    <t>- National average: US Department of Energy, Annual Energy Outlook 2014 (Early Release edition), (converted from 2011 to 2013 dollars)</t>
  </si>
  <si>
    <t>- State rates: US Department of Energy, Electric Power Monthly, Table 5.6B, December 2014 edition (with data through October 2014)</t>
  </si>
  <si>
    <t>- National average: US Department of Energy, Annual Energy Outlook 2014, (converted from 2012 to 2013 dollars)</t>
  </si>
  <si>
    <t>- State rates: Energy Information Administration. October 2014 NG prices. 12 month average from November 2013 to October 2014.</t>
  </si>
  <si>
    <t>NG emissions factor:</t>
  </si>
  <si>
    <t>- US Government Pulbishing Office. 40 CFR Part 98 Table C-2</t>
  </si>
  <si>
    <t>Car emission factor:</t>
  </si>
  <si>
    <t>- EPA (2013a). Inventory of U.S. Greenhouse Gas Emissions and Sinks: 1990-2011. Chapter 3 (Energy), Tables 3-12, 3-13, and 3-14. U.S. Environmental Protection Agency, Washington, DC. U.S. EPA #430-R-13-001</t>
  </si>
  <si>
    <t>Calculator last updated March 2016</t>
  </si>
  <si>
    <t>Cooking energy efficiency for baseline steam cookers is the average efficiency for steam generator and boiler-based cookers.</t>
  </si>
  <si>
    <t>Idle energy rate for baseline steam cookers is the average rate for steam generator and boiler-based cookers.</t>
  </si>
  <si>
    <t>Water use for ESTAR steam cookers is the average gallons/hour for steam generator, boiler-based, and boilerless cookers.</t>
  </si>
  <si>
    <t>Notes on Modifications from Original ENERGY STAR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</si>
</sst>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44" formatCode="_(&quot;$&quot;* #,##0.00_);_(&quot;$&quot;* \(#,##0.00\);_(&quot;$&quot;* &quot;-&quot;??_);_(@_)"/>
    <numFmt numFmtId="164" formatCode="#,##0;[Red]#,##0"/>
    <numFmt numFmtId="165" formatCode="&quot;$&quot;#,##0"/>
    <numFmt numFmtId="166" formatCode="#,##0.0"/>
    <numFmt numFmtId="167" formatCode="0.0"/>
    <numFmt numFmtId="168" formatCode="&quot;$&quot;#,##0.00"/>
    <numFmt numFmtId="169" formatCode="0.0%"/>
    <numFmt numFmtId="170" formatCode="&quot;$&quot;#,##0.000"/>
    <numFmt numFmtId="171" formatCode="&quot;$&quot;#,##0.0000"/>
    <numFmt numFmtId="172" formatCode="[$-409]mmmm\ d\,\ yyyy;@"/>
  </numFmts>
  <fonts count="63">
    <font>
      <sz val="10"/>
      <name val="Arial"/>
    </font>
    <font>
      <sz val="10"/>
      <name val="Arial"/>
      <family val="2"/>
    </font>
    <font>
      <sz val="10"/>
      <name val="Univers"/>
      <family val="2"/>
    </font>
    <font>
      <sz val="10"/>
      <name val="Arial"/>
      <family val="2"/>
    </font>
    <font>
      <b/>
      <sz val="12"/>
      <name val="Arial"/>
      <family val="2"/>
    </font>
    <font>
      <b/>
      <sz val="13"/>
      <name val="Arial"/>
      <family val="2"/>
    </font>
    <font>
      <b/>
      <sz val="8"/>
      <name val="Arial"/>
      <family val="2"/>
    </font>
    <font>
      <u/>
      <sz val="10"/>
      <color indexed="12"/>
      <name val="Arial"/>
      <family val="2"/>
    </font>
    <font>
      <sz val="8"/>
      <color indexed="22"/>
      <name val="Arial"/>
      <family val="2"/>
    </font>
    <font>
      <sz val="8"/>
      <name val="Arial"/>
      <family val="2"/>
    </font>
    <font>
      <sz val="7"/>
      <color indexed="22"/>
      <name val="Arial"/>
      <family val="2"/>
    </font>
    <font>
      <sz val="8"/>
      <name val="Arial"/>
      <family val="2"/>
    </font>
    <font>
      <b/>
      <sz val="11"/>
      <name val="Arial"/>
      <family val="2"/>
    </font>
    <font>
      <sz val="8"/>
      <color indexed="18"/>
      <name val="Arial"/>
      <family val="2"/>
    </font>
    <font>
      <sz val="9"/>
      <name val="Arial"/>
      <family val="2"/>
    </font>
    <font>
      <i/>
      <sz val="9"/>
      <name val="Arial"/>
      <family val="2"/>
    </font>
    <font>
      <b/>
      <sz val="9"/>
      <color indexed="8"/>
      <name val="Arial"/>
      <family val="2"/>
    </font>
    <font>
      <i/>
      <sz val="9"/>
      <color indexed="48"/>
      <name val="Arial"/>
      <family val="2"/>
    </font>
    <font>
      <vertAlign val="subscript"/>
      <sz val="9"/>
      <name val="Arial"/>
      <family val="2"/>
    </font>
    <font>
      <i/>
      <sz val="10"/>
      <name val="Arial"/>
      <family val="2"/>
    </font>
    <font>
      <b/>
      <i/>
      <sz val="12.5"/>
      <name val="Arial"/>
      <family val="2"/>
    </font>
    <font>
      <sz val="12.5"/>
      <name val="Arial"/>
      <family val="2"/>
    </font>
    <font>
      <b/>
      <sz val="10"/>
      <name val="Arial"/>
      <family val="2"/>
    </font>
    <font>
      <b/>
      <sz val="9"/>
      <name val="Arial"/>
      <family val="2"/>
    </font>
    <font>
      <sz val="9"/>
      <color indexed="48"/>
      <name val="Arial"/>
      <family val="2"/>
    </font>
    <font>
      <sz val="11"/>
      <name val="Arial"/>
      <family val="2"/>
    </font>
    <font>
      <sz val="8"/>
      <color indexed="45"/>
      <name val="Arial"/>
      <family val="2"/>
    </font>
    <font>
      <sz val="9"/>
      <color indexed="45"/>
      <name val="Arial"/>
      <family val="2"/>
    </font>
    <font>
      <sz val="9"/>
      <name val="Univers"/>
      <family val="2"/>
    </font>
    <font>
      <sz val="10"/>
      <color indexed="48"/>
      <name val="Arial"/>
      <family val="2"/>
    </font>
    <font>
      <sz val="9"/>
      <color indexed="22"/>
      <name val="Arial"/>
      <family val="2"/>
    </font>
    <font>
      <b/>
      <sz val="23"/>
      <name val="Arial"/>
      <family val="2"/>
    </font>
    <font>
      <sz val="23"/>
      <name val="Arial"/>
      <family val="2"/>
    </font>
    <font>
      <sz val="9.5"/>
      <name val="Arial"/>
      <family val="2"/>
    </font>
    <font>
      <u/>
      <sz val="9"/>
      <color indexed="12"/>
      <name val="Arial"/>
      <family val="2"/>
    </font>
    <font>
      <sz val="8"/>
      <color indexed="48"/>
      <name val="Arial"/>
      <family val="2"/>
    </font>
    <font>
      <u/>
      <sz val="8"/>
      <color indexed="12"/>
      <name val="Arial"/>
      <family val="2"/>
    </font>
    <font>
      <sz val="10"/>
      <color indexed="63"/>
      <name val="Arial"/>
      <family val="2"/>
    </font>
    <font>
      <sz val="9"/>
      <color indexed="8"/>
      <name val="Arial"/>
      <family val="2"/>
    </font>
    <font>
      <b/>
      <i/>
      <u/>
      <sz val="13.5"/>
      <color indexed="12"/>
      <name val="Arial"/>
      <family val="2"/>
    </font>
    <font>
      <sz val="10"/>
      <color indexed="9"/>
      <name val="Arial"/>
      <family val="2"/>
    </font>
    <font>
      <i/>
      <sz val="10"/>
      <color indexed="9"/>
      <name val="Arial"/>
      <family val="2"/>
    </font>
    <font>
      <sz val="10"/>
      <color indexed="9"/>
      <name val="Univers"/>
      <family val="2"/>
    </font>
    <font>
      <sz val="9"/>
      <color indexed="9"/>
      <name val="Univers"/>
      <family val="2"/>
    </font>
    <font>
      <sz val="9"/>
      <color indexed="9"/>
      <name val="Arial"/>
      <family val="2"/>
    </font>
    <font>
      <i/>
      <sz val="11"/>
      <color indexed="48"/>
      <name val="Arial"/>
      <family val="2"/>
    </font>
    <font>
      <b/>
      <sz val="10"/>
      <color indexed="9"/>
      <name val="Univers"/>
      <family val="2"/>
    </font>
    <font>
      <i/>
      <sz val="10"/>
      <color indexed="9"/>
      <name val="Univers"/>
      <family val="2"/>
    </font>
    <font>
      <sz val="9"/>
      <color indexed="52"/>
      <name val="Arial"/>
      <family val="2"/>
    </font>
    <font>
      <i/>
      <sz val="9"/>
      <color indexed="9"/>
      <name val="Arial"/>
      <family val="2"/>
    </font>
    <font>
      <i/>
      <sz val="11"/>
      <name val="Arial"/>
      <family val="2"/>
    </font>
    <font>
      <sz val="9"/>
      <color theme="1"/>
      <name val="Arial"/>
      <family val="2"/>
    </font>
    <font>
      <sz val="9"/>
      <color theme="0"/>
      <name val="Arial"/>
      <family val="2"/>
    </font>
    <font>
      <sz val="10"/>
      <color rgb="FFFFC000"/>
      <name val="Arial"/>
      <family val="2"/>
    </font>
    <font>
      <sz val="10"/>
      <color theme="0"/>
      <name val="Arial"/>
      <family val="2"/>
    </font>
    <font>
      <i/>
      <sz val="11"/>
      <color rgb="FFFF3399"/>
      <name val="Arial"/>
      <family val="2"/>
    </font>
    <font>
      <u/>
      <sz val="9.5"/>
      <color indexed="12"/>
      <name val="Arial"/>
      <family val="2"/>
    </font>
    <font>
      <b/>
      <i/>
      <sz val="11"/>
      <color rgb="FFFF3399"/>
      <name val="Arial"/>
      <family val="2"/>
    </font>
    <font>
      <b/>
      <i/>
      <sz val="10"/>
      <color indexed="63"/>
      <name val="Arial"/>
      <family val="2"/>
    </font>
    <font>
      <b/>
      <sz val="12.5"/>
      <name val="Arial"/>
      <family val="2"/>
    </font>
    <font>
      <b/>
      <i/>
      <sz val="13.5"/>
      <name val="Arial"/>
      <family val="2"/>
    </font>
    <font>
      <sz val="8"/>
      <color rgb="FFFF3399"/>
      <name val="Arial"/>
      <family val="2"/>
    </font>
    <font>
      <b/>
      <sz val="9"/>
      <color theme="3"/>
      <name val="Univers"/>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4"/>
        <bgColor indexed="64"/>
      </patternFill>
    </fill>
    <fill>
      <patternFill patternType="solid">
        <fgColor rgb="FFCCFFFF"/>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thin">
        <color indexed="23"/>
      </left>
      <right/>
      <top/>
      <bottom/>
      <diagonal/>
    </border>
  </borders>
  <cellStyleXfs count="9">
    <xf numFmtId="0" fontId="0" fillId="0" borderId="0"/>
    <xf numFmtId="44"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354">
    <xf numFmtId="0" fontId="0" fillId="0" borderId="0" xfId="0"/>
    <xf numFmtId="0" fontId="6" fillId="0" borderId="0" xfId="0" applyNumberFormat="1" applyFont="1" applyFill="1" applyBorder="1" applyAlignment="1" applyProtection="1">
      <alignment horizontal="center"/>
    </xf>
    <xf numFmtId="0" fontId="9" fillId="0" borderId="0" xfId="0" applyFont="1" applyBorder="1" applyProtection="1"/>
    <xf numFmtId="0" fontId="9" fillId="0" borderId="0" xfId="0" applyFont="1" applyFill="1" applyBorder="1" applyAlignment="1" applyProtection="1">
      <alignment horizontal="left"/>
    </xf>
    <xf numFmtId="0" fontId="4" fillId="0" borderId="0" xfId="0" applyFont="1" applyBorder="1" applyAlignment="1" applyProtection="1">
      <alignment horizontal="left" vertical="center"/>
    </xf>
    <xf numFmtId="0" fontId="14" fillId="0" borderId="0" xfId="0" applyFont="1" applyBorder="1" applyAlignment="1" applyProtection="1">
      <alignment horizontal="left"/>
    </xf>
    <xf numFmtId="0" fontId="14" fillId="0" borderId="0" xfId="0" applyFont="1" applyFill="1" applyBorder="1" applyAlignment="1" applyProtection="1">
      <alignment horizontal="right"/>
    </xf>
    <xf numFmtId="0" fontId="14" fillId="0" borderId="0" xfId="0" applyFont="1" applyBorder="1" applyProtection="1"/>
    <xf numFmtId="0" fontId="15" fillId="0" borderId="2" xfId="0" applyFont="1" applyBorder="1" applyAlignment="1" applyProtection="1">
      <alignment horizontal="left" indent="1"/>
    </xf>
    <xf numFmtId="0" fontId="14" fillId="0" borderId="0" xfId="0" applyFont="1" applyFill="1" applyBorder="1" applyAlignment="1" applyProtection="1">
      <alignment horizontal="left"/>
    </xf>
    <xf numFmtId="0" fontId="17" fillId="0" borderId="0" xfId="0" applyFont="1" applyFill="1" applyBorder="1" applyAlignment="1" applyProtection="1">
      <alignment horizontal="center"/>
    </xf>
    <xf numFmtId="171" fontId="17" fillId="0" borderId="0" xfId="0" applyNumberFormat="1" applyFont="1" applyFill="1" applyBorder="1" applyAlignment="1" applyProtection="1">
      <alignment horizontal="center"/>
    </xf>
    <xf numFmtId="0" fontId="14" fillId="0" borderId="0" xfId="0" applyFont="1" applyFill="1" applyBorder="1" applyAlignment="1" applyProtection="1">
      <alignment horizontal="left" vertical="center"/>
    </xf>
    <xf numFmtId="0" fontId="14" fillId="0" borderId="0" xfId="0" quotePrefix="1" applyFont="1" applyFill="1" applyBorder="1" applyAlignment="1" applyProtection="1">
      <alignment horizontal="left" vertical="center"/>
    </xf>
    <xf numFmtId="0" fontId="3" fillId="0" borderId="0" xfId="7" applyFont="1" applyProtection="1"/>
    <xf numFmtId="0" fontId="3" fillId="0" borderId="0" xfId="7" applyFont="1" applyFill="1" applyBorder="1" applyProtection="1"/>
    <xf numFmtId="0" fontId="3" fillId="0" borderId="0" xfId="7" applyFont="1" applyBorder="1" applyProtection="1"/>
    <xf numFmtId="0" fontId="3" fillId="0" borderId="0" xfId="7" applyFont="1" applyFill="1" applyProtection="1"/>
    <xf numFmtId="0" fontId="3" fillId="0" borderId="0" xfId="7" applyFont="1" applyFill="1" applyBorder="1" applyAlignment="1" applyProtection="1">
      <alignment horizontal="left" indent="7"/>
    </xf>
    <xf numFmtId="0" fontId="19" fillId="0" borderId="0" xfId="7" applyFont="1" applyFill="1" applyBorder="1" applyAlignment="1" applyProtection="1">
      <alignment horizontal="left"/>
    </xf>
    <xf numFmtId="0" fontId="3" fillId="0" borderId="0" xfId="7" applyFont="1" applyFill="1" applyBorder="1" applyAlignment="1" applyProtection="1">
      <alignment horizontal="left"/>
    </xf>
    <xf numFmtId="0" fontId="3" fillId="0" borderId="0" xfId="7" applyFont="1" applyFill="1" applyBorder="1" applyAlignment="1" applyProtection="1">
      <alignment horizontal="center" wrapText="1"/>
    </xf>
    <xf numFmtId="0" fontId="3" fillId="0" borderId="0" xfId="7" applyFont="1" applyBorder="1" applyAlignment="1" applyProtection="1">
      <alignment horizontal="left"/>
    </xf>
    <xf numFmtId="0" fontId="22" fillId="0" borderId="0" xfId="7" applyFont="1" applyFill="1" applyBorder="1" applyAlignment="1" applyProtection="1">
      <alignment horizontal="left" indent="3"/>
    </xf>
    <xf numFmtId="0" fontId="19" fillId="0" borderId="0" xfId="7" applyFont="1" applyFill="1" applyBorder="1" applyProtection="1"/>
    <xf numFmtId="168" fontId="3" fillId="2" borderId="1" xfId="7" applyNumberFormat="1" applyFont="1" applyFill="1" applyBorder="1" applyAlignment="1" applyProtection="1">
      <alignment horizontal="center"/>
      <protection locked="0"/>
    </xf>
    <xf numFmtId="0" fontId="22" fillId="0" borderId="0" xfId="7" applyFont="1" applyFill="1" applyBorder="1" applyAlignment="1" applyProtection="1"/>
    <xf numFmtId="0" fontId="3" fillId="0" borderId="0" xfId="0" applyFont="1"/>
    <xf numFmtId="0" fontId="12" fillId="0" borderId="0" xfId="0" applyFont="1" applyBorder="1" applyAlignment="1" applyProtection="1">
      <alignment horizontal="left" vertical="center"/>
    </xf>
    <xf numFmtId="0" fontId="27" fillId="0" borderId="0" xfId="5" applyFont="1" applyFill="1" applyAlignment="1" applyProtection="1">
      <alignment horizontal="left" vertical="center"/>
    </xf>
    <xf numFmtId="0" fontId="27" fillId="0" borderId="0" xfId="5" applyFont="1" applyFill="1" applyBorder="1" applyAlignment="1" applyProtection="1">
      <alignment horizontal="left" vertical="center"/>
    </xf>
    <xf numFmtId="0" fontId="26" fillId="0" borderId="0" xfId="0" applyFont="1" applyBorder="1" applyAlignment="1" applyProtection="1">
      <alignment horizontal="left" vertical="center"/>
    </xf>
    <xf numFmtId="0" fontId="27" fillId="0" borderId="0" xfId="0" applyFont="1" applyFill="1" applyBorder="1" applyAlignment="1" applyProtection="1">
      <alignment horizontal="left" vertical="center"/>
    </xf>
    <xf numFmtId="0" fontId="12" fillId="0" borderId="0" xfId="0" applyFont="1" applyBorder="1" applyAlignment="1" applyProtection="1">
      <alignment horizontal="left"/>
    </xf>
    <xf numFmtId="0" fontId="14" fillId="0" borderId="0" xfId="0" applyFont="1" applyBorder="1" applyAlignment="1" applyProtection="1">
      <alignment horizontal="left" vertical="center"/>
    </xf>
    <xf numFmtId="0" fontId="0" fillId="0" borderId="0" xfId="0" applyAlignment="1"/>
    <xf numFmtId="0" fontId="19" fillId="0" borderId="0" xfId="7" applyFont="1" applyAlignment="1" applyProtection="1">
      <alignment horizontal="left" vertical="center"/>
    </xf>
    <xf numFmtId="0" fontId="32" fillId="0" borderId="0" xfId="0" applyFont="1" applyAlignment="1">
      <alignment horizontal="left" wrapText="1"/>
    </xf>
    <xf numFmtId="0" fontId="32" fillId="0" borderId="0" xfId="0" applyFont="1" applyAlignment="1">
      <alignment horizontal="left" vertical="center" wrapText="1"/>
    </xf>
    <xf numFmtId="0" fontId="3" fillId="0" borderId="0" xfId="0" applyFont="1" applyProtection="1"/>
    <xf numFmtId="0" fontId="9" fillId="0" borderId="0" xfId="0" applyFont="1" applyProtection="1"/>
    <xf numFmtId="0" fontId="3" fillId="0" borderId="3" xfId="0" applyFont="1" applyFill="1" applyBorder="1" applyAlignment="1" applyProtection="1">
      <alignment horizontal="left" vertical="top"/>
    </xf>
    <xf numFmtId="172" fontId="36" fillId="0" borderId="4" xfId="2" applyNumberFormat="1" applyFont="1" applyBorder="1" applyAlignment="1" applyProtection="1">
      <alignment horizontal="center" vertical="center" wrapText="1"/>
    </xf>
    <xf numFmtId="172" fontId="36" fillId="0" borderId="5" xfId="2" applyNumberFormat="1" applyFont="1" applyBorder="1" applyAlignment="1" applyProtection="1">
      <alignment horizontal="center" vertical="center" wrapText="1"/>
    </xf>
    <xf numFmtId="0" fontId="14" fillId="0" borderId="5" xfId="7" applyFont="1" applyFill="1" applyBorder="1" applyAlignment="1" applyProtection="1">
      <alignment horizontal="left" indent="2"/>
    </xf>
    <xf numFmtId="3" fontId="14" fillId="0" borderId="5" xfId="5" applyNumberFormat="1" applyFont="1" applyFill="1" applyBorder="1" applyAlignment="1" applyProtection="1">
      <alignment horizontal="center"/>
    </xf>
    <xf numFmtId="0" fontId="28" fillId="0" borderId="5" xfId="6" applyFont="1" applyFill="1" applyBorder="1" applyAlignment="1" applyProtection="1">
      <alignment horizontal="left"/>
    </xf>
    <xf numFmtId="0" fontId="14" fillId="0" borderId="5" xfId="5" applyFont="1" applyFill="1" applyBorder="1" applyProtection="1"/>
    <xf numFmtId="0" fontId="28" fillId="0" borderId="5" xfId="6" applyFont="1" applyFill="1" applyBorder="1" applyAlignment="1" applyProtection="1">
      <alignment horizontal="left" indent="1"/>
    </xf>
    <xf numFmtId="0" fontId="23" fillId="0" borderId="5" xfId="0" applyFont="1" applyFill="1" applyBorder="1" applyAlignment="1" applyProtection="1">
      <alignment horizontal="center" vertical="center"/>
    </xf>
    <xf numFmtId="0" fontId="14" fillId="0" borderId="5" xfId="6" applyFont="1" applyFill="1" applyBorder="1" applyAlignment="1" applyProtection="1">
      <alignment horizontal="left"/>
    </xf>
    <xf numFmtId="0" fontId="14" fillId="0" borderId="5" xfId="6" applyFont="1" applyFill="1" applyBorder="1" applyProtection="1"/>
    <xf numFmtId="0" fontId="14" fillId="0" borderId="5" xfId="3" applyFont="1" applyBorder="1" applyAlignment="1" applyProtection="1">
      <alignment horizontal="left"/>
    </xf>
    <xf numFmtId="0" fontId="23" fillId="0" borderId="5" xfId="5" applyFont="1" applyFill="1" applyBorder="1" applyProtection="1"/>
    <xf numFmtId="6" fontId="28" fillId="0" borderId="5" xfId="6" applyNumberFormat="1" applyFont="1" applyFill="1" applyBorder="1" applyAlignment="1" applyProtection="1">
      <alignment horizontal="center"/>
    </xf>
    <xf numFmtId="0" fontId="14" fillId="0" borderId="5" xfId="3" applyFont="1" applyFill="1" applyBorder="1" applyAlignment="1" applyProtection="1">
      <alignment horizontal="left"/>
    </xf>
    <xf numFmtId="0" fontId="15" fillId="0" borderId="6" xfId="0" applyFont="1" applyFill="1" applyBorder="1" applyAlignment="1" applyProtection="1">
      <alignment horizontal="center"/>
    </xf>
    <xf numFmtId="0" fontId="15" fillId="0" borderId="7" xfId="0" applyFont="1" applyFill="1" applyBorder="1" applyAlignment="1" applyProtection="1">
      <alignment horizontal="center"/>
    </xf>
    <xf numFmtId="171" fontId="3" fillId="2" borderId="1" xfId="7" applyNumberFormat="1" applyFont="1" applyFill="1" applyBorder="1" applyAlignment="1" applyProtection="1">
      <alignment horizontal="center"/>
      <protection locked="0"/>
    </xf>
    <xf numFmtId="0" fontId="40" fillId="0" borderId="0" xfId="7" applyFont="1" applyBorder="1" applyProtection="1"/>
    <xf numFmtId="0" fontId="40" fillId="0" borderId="0" xfId="7" applyFont="1" applyProtection="1"/>
    <xf numFmtId="0" fontId="41" fillId="0" borderId="0" xfId="7" applyFont="1" applyAlignment="1" applyProtection="1">
      <alignment horizontal="left" vertical="center"/>
    </xf>
    <xf numFmtId="0" fontId="40" fillId="0" borderId="0" xfId="7" applyFont="1" applyFill="1" applyProtection="1"/>
    <xf numFmtId="0" fontId="40" fillId="0" borderId="0" xfId="7" applyFont="1" applyBorder="1" applyAlignment="1" applyProtection="1">
      <alignment horizontal="left"/>
    </xf>
    <xf numFmtId="0" fontId="44" fillId="0" borderId="0" xfId="5" applyFont="1" applyFill="1" applyProtection="1"/>
    <xf numFmtId="0" fontId="44" fillId="0" borderId="0" xfId="6" applyFont="1" applyFill="1" applyBorder="1" applyAlignment="1" applyProtection="1">
      <alignment horizontal="left"/>
    </xf>
    <xf numFmtId="0" fontId="44" fillId="0" borderId="0" xfId="6" applyFont="1" applyFill="1" applyBorder="1" applyProtection="1"/>
    <xf numFmtId="0" fontId="15" fillId="0" borderId="8" xfId="0" applyFont="1" applyFill="1" applyBorder="1" applyAlignment="1" applyProtection="1">
      <alignment horizontal="center"/>
      <protection locked="0"/>
    </xf>
    <xf numFmtId="0" fontId="15" fillId="0" borderId="9" xfId="0" applyFont="1" applyFill="1" applyBorder="1" applyAlignment="1" applyProtection="1">
      <alignment horizontal="center"/>
      <protection locked="0"/>
    </xf>
    <xf numFmtId="171" fontId="15" fillId="0" borderId="0" xfId="0" applyNumberFormat="1" applyFont="1" applyFill="1" applyBorder="1" applyAlignment="1" applyProtection="1">
      <alignment horizontal="center"/>
      <protection locked="0"/>
    </xf>
    <xf numFmtId="171" fontId="15" fillId="0" borderId="10" xfId="0" applyNumberFormat="1" applyFont="1" applyFill="1" applyBorder="1" applyAlignment="1" applyProtection="1">
      <alignment horizontal="center"/>
      <protection locked="0"/>
    </xf>
    <xf numFmtId="0" fontId="5" fillId="0" borderId="0" xfId="0" applyFont="1" applyAlignment="1" applyProtection="1">
      <alignment vertical="center"/>
    </xf>
    <xf numFmtId="0" fontId="9" fillId="0" borderId="0" xfId="0" applyFont="1" applyAlignment="1" applyProtection="1">
      <alignment horizontal="left"/>
    </xf>
    <xf numFmtId="0" fontId="9" fillId="0" borderId="0" xfId="0" applyFont="1" applyAlignment="1" applyProtection="1">
      <alignment horizontal="center"/>
    </xf>
    <xf numFmtId="0" fontId="14" fillId="0" borderId="11" xfId="0" applyFont="1" applyBorder="1" applyAlignment="1" applyProtection="1">
      <alignment horizontal="right" indent="1"/>
    </xf>
    <xf numFmtId="0" fontId="14" fillId="0" borderId="12" xfId="0" applyFont="1" applyBorder="1" applyAlignment="1" applyProtection="1">
      <alignment horizontal="right" indent="1"/>
    </xf>
    <xf numFmtId="0" fontId="14" fillId="0" borderId="0" xfId="0" applyFont="1" applyBorder="1" applyAlignment="1" applyProtection="1">
      <alignment horizontal="left" indent="1"/>
    </xf>
    <xf numFmtId="0" fontId="16" fillId="0" borderId="0" xfId="0" applyFont="1" applyFill="1" applyBorder="1" applyAlignment="1" applyProtection="1">
      <alignment horizontal="center" wrapText="1"/>
    </xf>
    <xf numFmtId="0" fontId="23" fillId="0" borderId="0" xfId="0" applyFont="1" applyFill="1" applyBorder="1" applyAlignment="1" applyProtection="1">
      <alignment horizontal="center" wrapText="1"/>
    </xf>
    <xf numFmtId="0" fontId="14" fillId="0" borderId="0" xfId="0" applyFont="1" applyFill="1" applyBorder="1" applyAlignment="1" applyProtection="1">
      <alignment horizontal="left" wrapText="1" indent="1"/>
    </xf>
    <xf numFmtId="171" fontId="14" fillId="0" borderId="0" xfId="0" applyNumberFormat="1" applyFont="1" applyFill="1" applyBorder="1" applyAlignment="1" applyProtection="1">
      <alignment horizontal="center"/>
    </xf>
    <xf numFmtId="0" fontId="8" fillId="0" borderId="0" xfId="0" applyFont="1" applyProtection="1"/>
    <xf numFmtId="0" fontId="14" fillId="0" borderId="0" xfId="0" applyFont="1" applyProtection="1"/>
    <xf numFmtId="169" fontId="9" fillId="0" borderId="0" xfId="1" applyNumberFormat="1" applyFont="1" applyBorder="1" applyAlignment="1" applyProtection="1">
      <alignment horizontal="center"/>
    </xf>
    <xf numFmtId="168" fontId="9" fillId="0" borderId="0" xfId="0" applyNumberFormat="1" applyFont="1" applyBorder="1" applyAlignment="1" applyProtection="1">
      <alignment horizontal="center"/>
    </xf>
    <xf numFmtId="3" fontId="14" fillId="0" borderId="0" xfId="0" applyNumberFormat="1" applyFont="1" applyAlignment="1" applyProtection="1">
      <alignment horizontal="left"/>
    </xf>
    <xf numFmtId="168" fontId="9" fillId="0" borderId="0" xfId="1" applyNumberFormat="1" applyFont="1" applyBorder="1" applyAlignment="1" applyProtection="1">
      <alignment horizontal="center"/>
    </xf>
    <xf numFmtId="0" fontId="14" fillId="0" borderId="0" xfId="0" applyFont="1" applyAlignment="1" applyProtection="1">
      <alignment horizontal="left" vertical="center"/>
    </xf>
    <xf numFmtId="0" fontId="13" fillId="0" borderId="0" xfId="0" applyFont="1" applyProtection="1"/>
    <xf numFmtId="0" fontId="14" fillId="0" borderId="0" xfId="0" applyFont="1" applyAlignment="1" applyProtection="1">
      <alignment horizontal="left"/>
    </xf>
    <xf numFmtId="0" fontId="3" fillId="0" borderId="0" xfId="0" applyFont="1" applyProtection="1">
      <protection locked="0"/>
    </xf>
    <xf numFmtId="0" fontId="3" fillId="0" borderId="0" xfId="0" applyFont="1" applyAlignment="1" applyProtection="1">
      <alignment wrapText="1"/>
      <protection locked="0"/>
    </xf>
    <xf numFmtId="0" fontId="3" fillId="0" borderId="0" xfId="0" applyFont="1" applyAlignment="1" applyProtection="1">
      <alignment vertical="top"/>
      <protection locked="0"/>
    </xf>
    <xf numFmtId="172" fontId="3" fillId="0" borderId="0" xfId="0" quotePrefix="1" applyNumberFormat="1" applyFont="1" applyAlignment="1" applyProtection="1">
      <alignment horizontal="center" vertical="top" wrapText="1"/>
      <protection locked="0"/>
    </xf>
    <xf numFmtId="172" fontId="3" fillId="0" borderId="0" xfId="0" applyNumberFormat="1" applyFont="1" applyProtection="1">
      <protection locked="0"/>
    </xf>
    <xf numFmtId="0" fontId="22" fillId="0" borderId="5" xfId="0" applyFont="1" applyBorder="1" applyAlignment="1" applyProtection="1">
      <alignment horizontal="center" vertical="center" wrapText="1"/>
    </xf>
    <xf numFmtId="0" fontId="3" fillId="0" borderId="13" xfId="0" applyFont="1" applyBorder="1" applyProtection="1"/>
    <xf numFmtId="172" fontId="3" fillId="0" borderId="5" xfId="0" quotePrefix="1" applyNumberFormat="1" applyFont="1" applyBorder="1" applyAlignment="1" applyProtection="1">
      <alignment horizontal="center" vertical="top" wrapText="1"/>
    </xf>
    <xf numFmtId="0" fontId="3" fillId="0" borderId="13" xfId="0" quotePrefix="1" applyFont="1" applyBorder="1" applyProtection="1"/>
    <xf numFmtId="0" fontId="5" fillId="0" borderId="0" xfId="0" applyFont="1" applyProtection="1"/>
    <xf numFmtId="0" fontId="23" fillId="0" borderId="5" xfId="0" applyFont="1" applyBorder="1" applyAlignment="1" applyProtection="1">
      <alignment horizontal="left" wrapText="1"/>
    </xf>
    <xf numFmtId="165" fontId="14" fillId="0" borderId="5" xfId="0" applyNumberFormat="1" applyFont="1" applyBorder="1" applyAlignment="1" applyProtection="1">
      <alignment horizontal="center" vertical="center"/>
    </xf>
    <xf numFmtId="0" fontId="26" fillId="0" borderId="0" xfId="0" applyFont="1" applyAlignment="1" applyProtection="1">
      <alignment horizontal="left"/>
    </xf>
    <xf numFmtId="0" fontId="26" fillId="0" borderId="0" xfId="0" applyFont="1" applyAlignment="1" applyProtection="1">
      <alignment horizontal="center"/>
    </xf>
    <xf numFmtId="0" fontId="26" fillId="0" borderId="0" xfId="0" applyFont="1" applyProtection="1"/>
    <xf numFmtId="0" fontId="9" fillId="0" borderId="0" xfId="0" applyFont="1" applyBorder="1" applyAlignment="1" applyProtection="1">
      <alignment horizontal="left"/>
    </xf>
    <xf numFmtId="0" fontId="14" fillId="0" borderId="0" xfId="0" applyFont="1" applyAlignment="1" applyProtection="1">
      <alignment horizontal="left" indent="2"/>
    </xf>
    <xf numFmtId="0" fontId="26" fillId="0" borderId="10" xfId="0" applyFont="1" applyBorder="1" applyProtection="1"/>
    <xf numFmtId="0" fontId="26" fillId="0" borderId="10" xfId="0" applyFont="1" applyBorder="1" applyAlignment="1" applyProtection="1">
      <alignment horizontal="left"/>
    </xf>
    <xf numFmtId="0" fontId="27" fillId="0" borderId="0" xfId="0" applyFont="1" applyAlignment="1" applyProtection="1">
      <alignment horizontal="left" vertical="center"/>
    </xf>
    <xf numFmtId="0" fontId="14" fillId="0" borderId="0" xfId="0" quotePrefix="1" applyFont="1" applyAlignment="1" applyProtection="1">
      <alignment horizontal="left"/>
    </xf>
    <xf numFmtId="0" fontId="26" fillId="0" borderId="10" xfId="0" applyFont="1" applyBorder="1" applyAlignment="1" applyProtection="1">
      <alignment horizontal="center"/>
    </xf>
    <xf numFmtId="0" fontId="23" fillId="0" borderId="0" xfId="0" applyFont="1" applyBorder="1" applyAlignment="1" applyProtection="1">
      <alignment horizontal="center"/>
    </xf>
    <xf numFmtId="0" fontId="23" fillId="0" borderId="0" xfId="0" applyFont="1" applyBorder="1" applyAlignment="1" applyProtection="1">
      <alignment vertical="center"/>
    </xf>
    <xf numFmtId="0" fontId="23" fillId="0" borderId="5" xfId="0" applyFont="1" applyBorder="1" applyAlignment="1" applyProtection="1">
      <alignment horizontal="left" vertical="center"/>
    </xf>
    <xf numFmtId="0" fontId="14" fillId="0" borderId="5" xfId="0" applyFont="1" applyBorder="1" applyAlignment="1" applyProtection="1">
      <alignment vertical="center"/>
    </xf>
    <xf numFmtId="0" fontId="14" fillId="0" borderId="5" xfId="0" applyFont="1" applyBorder="1" applyProtection="1"/>
    <xf numFmtId="3" fontId="14" fillId="0" borderId="5" xfId="0" applyNumberFormat="1" applyFont="1" applyBorder="1" applyAlignment="1" applyProtection="1">
      <alignment horizontal="center"/>
    </xf>
    <xf numFmtId="167" fontId="46" fillId="0" borderId="0" xfId="0" applyNumberFormat="1" applyFont="1" applyFill="1" applyAlignment="1" applyProtection="1">
      <alignment horizontal="left"/>
    </xf>
    <xf numFmtId="3" fontId="47" fillId="0" borderId="0" xfId="0" applyNumberFormat="1" applyFont="1" applyFill="1" applyAlignment="1" applyProtection="1">
      <alignment horizontal="right"/>
    </xf>
    <xf numFmtId="3" fontId="49" fillId="0" borderId="0" xfId="5" applyNumberFormat="1" applyFont="1" applyFill="1" applyProtection="1"/>
    <xf numFmtId="170" fontId="14" fillId="0" borderId="0" xfId="0" applyNumberFormat="1" applyFont="1" applyFill="1" applyBorder="1" applyAlignment="1" applyProtection="1">
      <alignment horizontal="center"/>
    </xf>
    <xf numFmtId="169" fontId="14" fillId="2" borderId="0" xfId="0" applyNumberFormat="1" applyFont="1" applyFill="1" applyBorder="1" applyAlignment="1" applyProtection="1">
      <alignment horizontal="center" vertical="center"/>
      <protection locked="0"/>
    </xf>
    <xf numFmtId="4" fontId="14" fillId="2" borderId="0" xfId="0" applyNumberFormat="1" applyFont="1" applyFill="1" applyBorder="1" applyAlignment="1" applyProtection="1">
      <alignment horizontal="center" vertical="center"/>
      <protection locked="0"/>
    </xf>
    <xf numFmtId="166" fontId="14" fillId="2" borderId="0" xfId="0" applyNumberFormat="1" applyFont="1" applyFill="1" applyBorder="1" applyAlignment="1" applyProtection="1">
      <alignment horizontal="center" vertical="center"/>
      <protection locked="0"/>
    </xf>
    <xf numFmtId="3" fontId="14" fillId="2" borderId="0" xfId="0" applyNumberFormat="1" applyFont="1" applyFill="1" applyBorder="1" applyAlignment="1" applyProtection="1">
      <alignment horizontal="center" vertical="center"/>
      <protection locked="0"/>
    </xf>
    <xf numFmtId="168" fontId="14" fillId="0" borderId="0" xfId="1" applyNumberFormat="1" applyFont="1" applyBorder="1" applyAlignment="1" applyProtection="1">
      <alignment horizontal="center"/>
    </xf>
    <xf numFmtId="0" fontId="30" fillId="0" borderId="0" xfId="0" applyFont="1" applyProtection="1"/>
    <xf numFmtId="3" fontId="38" fillId="0" borderId="0" xfId="0" applyNumberFormat="1" applyFont="1" applyFill="1" applyBorder="1" applyAlignment="1" applyProtection="1">
      <alignment horizontal="right" vertical="top"/>
    </xf>
    <xf numFmtId="0" fontId="8" fillId="0" borderId="10" xfId="0" applyFont="1" applyBorder="1" applyProtection="1"/>
    <xf numFmtId="0" fontId="9" fillId="0" borderId="10" xfId="0" applyFont="1" applyBorder="1" applyAlignment="1" applyProtection="1">
      <alignment horizontal="left"/>
    </xf>
    <xf numFmtId="0" fontId="9" fillId="0" borderId="10" xfId="0" applyFont="1" applyBorder="1" applyAlignment="1" applyProtection="1">
      <alignment horizontal="center"/>
    </xf>
    <xf numFmtId="0" fontId="9" fillId="0" borderId="10" xfId="0" applyFont="1" applyBorder="1" applyProtection="1"/>
    <xf numFmtId="0" fontId="13" fillId="0" borderId="0" xfId="0" applyFont="1" applyAlignment="1" applyProtection="1"/>
    <xf numFmtId="0" fontId="14" fillId="0" borderId="0" xfId="0" applyFont="1" applyAlignment="1" applyProtection="1">
      <alignment horizontal="center"/>
    </xf>
    <xf numFmtId="0" fontId="10" fillId="0" borderId="0" xfId="0" applyFont="1" applyAlignment="1" applyProtection="1">
      <alignment horizontal="left"/>
      <protection locked="0"/>
    </xf>
    <xf numFmtId="0" fontId="14" fillId="0" borderId="0" xfId="0" applyFont="1" applyBorder="1" applyAlignment="1" applyProtection="1">
      <alignment vertical="center"/>
    </xf>
    <xf numFmtId="0" fontId="19" fillId="0" borderId="0" xfId="0" applyFont="1" applyAlignment="1"/>
    <xf numFmtId="0" fontId="54" fillId="0" borderId="0" xfId="7" applyFont="1" applyBorder="1" applyProtection="1"/>
    <xf numFmtId="0" fontId="25" fillId="0" borderId="0" xfId="0" applyFont="1" applyAlignment="1">
      <alignment vertical="center" wrapText="1"/>
    </xf>
    <xf numFmtId="0" fontId="55" fillId="0" borderId="0" xfId="0" applyFont="1" applyAlignment="1" applyProtection="1">
      <alignment vertical="center"/>
      <protection locked="0"/>
    </xf>
    <xf numFmtId="0" fontId="0" fillId="0" borderId="0" xfId="0" applyAlignment="1">
      <alignment vertical="center" wrapText="1"/>
    </xf>
    <xf numFmtId="0" fontId="3" fillId="0" borderId="0" xfId="7" applyFont="1" applyFill="1" applyBorder="1" applyAlignment="1" applyProtection="1">
      <alignment horizontal="center" wrapText="1"/>
    </xf>
    <xf numFmtId="0" fontId="0" fillId="0" borderId="0" xfId="0" applyAlignment="1"/>
    <xf numFmtId="165" fontId="8" fillId="0" borderId="5" xfId="0" applyNumberFormat="1" applyFont="1" applyFill="1" applyBorder="1" applyAlignment="1" applyProtection="1">
      <alignment horizontal="center" vertical="center"/>
    </xf>
    <xf numFmtId="3" fontId="3" fillId="2" borderId="17" xfId="7" applyNumberFormat="1" applyFont="1" applyFill="1" applyBorder="1" applyAlignment="1" applyProtection="1">
      <alignment horizontal="center"/>
      <protection locked="0"/>
    </xf>
    <xf numFmtId="3" fontId="3" fillId="2" borderId="17" xfId="8" applyNumberFormat="1" applyFont="1" applyFill="1" applyBorder="1" applyAlignment="1" applyProtection="1">
      <alignment horizontal="center"/>
      <protection locked="0"/>
    </xf>
    <xf numFmtId="9" fontId="3" fillId="2" borderId="17" xfId="8" applyFont="1" applyFill="1" applyBorder="1" applyAlignment="1" applyProtection="1">
      <alignment horizontal="center"/>
      <protection locked="0"/>
    </xf>
    <xf numFmtId="49" fontId="37" fillId="0" borderId="17" xfId="8" applyNumberFormat="1" applyFont="1" applyFill="1" applyBorder="1" applyAlignment="1" applyProtection="1">
      <alignment horizontal="center"/>
    </xf>
    <xf numFmtId="6" fontId="3" fillId="2" borderId="17" xfId="8" applyNumberFormat="1" applyFont="1" applyFill="1" applyBorder="1" applyAlignment="1" applyProtection="1">
      <alignment horizontal="center"/>
      <protection locked="0"/>
    </xf>
    <xf numFmtId="166" fontId="3" fillId="2" borderId="17" xfId="8" applyNumberFormat="1" applyFont="1" applyFill="1" applyBorder="1" applyAlignment="1" applyProtection="1">
      <alignment horizontal="center"/>
      <protection locked="0"/>
    </xf>
    <xf numFmtId="166" fontId="14" fillId="0" borderId="5" xfId="0" applyNumberFormat="1" applyFont="1" applyFill="1" applyBorder="1" applyAlignment="1" applyProtection="1">
      <alignment horizontal="center" vertical="center"/>
    </xf>
    <xf numFmtId="0" fontId="23" fillId="0" borderId="5" xfId="0" applyFont="1" applyBorder="1" applyAlignment="1" applyProtection="1">
      <alignment vertical="center"/>
    </xf>
    <xf numFmtId="0" fontId="0" fillId="0" borderId="5" xfId="0" applyBorder="1" applyAlignment="1" applyProtection="1"/>
    <xf numFmtId="0" fontId="0" fillId="0" borderId="5" xfId="0" applyFill="1" applyBorder="1" applyAlignment="1" applyProtection="1"/>
    <xf numFmtId="0" fontId="23" fillId="0" borderId="5" xfId="0" applyFont="1" applyFill="1" applyBorder="1" applyAlignment="1" applyProtection="1">
      <alignment vertical="center"/>
    </xf>
    <xf numFmtId="3" fontId="14" fillId="0" borderId="5" xfId="0" applyNumberFormat="1" applyFont="1" applyFill="1" applyBorder="1" applyAlignment="1" applyProtection="1">
      <alignment horizontal="center" vertical="center"/>
    </xf>
    <xf numFmtId="0" fontId="23" fillId="0" borderId="5" xfId="5" applyFont="1" applyFill="1" applyBorder="1" applyAlignment="1" applyProtection="1">
      <alignment horizontal="center"/>
    </xf>
    <xf numFmtId="0" fontId="14" fillId="5" borderId="5" xfId="5" applyFont="1" applyFill="1" applyBorder="1" applyAlignment="1" applyProtection="1">
      <alignment horizontal="center"/>
      <protection locked="0"/>
    </xf>
    <xf numFmtId="9" fontId="14" fillId="5" borderId="5" xfId="5" applyNumberFormat="1" applyFont="1" applyFill="1" applyBorder="1" applyAlignment="1" applyProtection="1">
      <alignment horizontal="center"/>
      <protection locked="0"/>
    </xf>
    <xf numFmtId="0" fontId="14" fillId="5" borderId="5" xfId="6" applyFont="1" applyFill="1" applyBorder="1" applyAlignment="1" applyProtection="1">
      <alignment horizontal="center"/>
      <protection locked="0"/>
    </xf>
    <xf numFmtId="3" fontId="14" fillId="5" borderId="5" xfId="0" applyNumberFormat="1" applyFont="1" applyFill="1" applyBorder="1" applyAlignment="1" applyProtection="1">
      <alignment horizontal="center"/>
      <protection locked="0"/>
    </xf>
    <xf numFmtId="0" fontId="57" fillId="0" borderId="0" xfId="0" applyFont="1" applyAlignment="1" applyProtection="1">
      <alignment vertical="center"/>
    </xf>
    <xf numFmtId="0" fontId="14" fillId="0" borderId="0" xfId="5" applyFont="1" applyFill="1" applyProtection="1"/>
    <xf numFmtId="0" fontId="14" fillId="0" borderId="0" xfId="5" applyFont="1" applyFill="1" applyBorder="1" applyProtection="1"/>
    <xf numFmtId="0" fontId="28" fillId="0" borderId="0" xfId="6" applyFont="1" applyFill="1" applyBorder="1" applyAlignment="1" applyProtection="1">
      <alignment horizontal="left" indent="1"/>
    </xf>
    <xf numFmtId="3" fontId="28" fillId="0" borderId="0" xfId="6" applyNumberFormat="1" applyFont="1" applyFill="1" applyBorder="1" applyProtection="1"/>
    <xf numFmtId="0" fontId="28" fillId="0" borderId="0" xfId="6" applyFont="1" applyFill="1" applyBorder="1" applyAlignment="1" applyProtection="1">
      <alignment horizontal="left"/>
    </xf>
    <xf numFmtId="0" fontId="28" fillId="0" borderId="0" xfId="3" applyFont="1" applyBorder="1" applyAlignment="1" applyProtection="1">
      <alignment horizontal="left" indent="2"/>
    </xf>
    <xf numFmtId="0" fontId="9" fillId="0" borderId="0" xfId="0" applyFont="1" applyBorder="1" applyAlignment="1" applyProtection="1">
      <alignment horizontal="center"/>
    </xf>
    <xf numFmtId="0" fontId="23" fillId="0" borderId="0" xfId="0" applyFont="1" applyFill="1" applyBorder="1" applyAlignment="1" applyProtection="1">
      <alignment horizontal="center"/>
    </xf>
    <xf numFmtId="0" fontId="3" fillId="0" borderId="0" xfId="0" applyFont="1" applyBorder="1" applyAlignment="1" applyProtection="1">
      <alignment horizontal="center"/>
    </xf>
    <xf numFmtId="0" fontId="2" fillId="0" borderId="0" xfId="6" applyFont="1" applyFill="1" applyBorder="1" applyAlignment="1" applyProtection="1">
      <alignment horizontal="left" indent="1"/>
    </xf>
    <xf numFmtId="9" fontId="2" fillId="0" borderId="0" xfId="6" applyNumberFormat="1" applyFont="1" applyFill="1" applyBorder="1" applyAlignment="1" applyProtection="1">
      <alignment horizontal="right"/>
    </xf>
    <xf numFmtId="0" fontId="2" fillId="0" borderId="0" xfId="6" applyFont="1" applyFill="1" applyBorder="1" applyAlignment="1" applyProtection="1">
      <alignment horizontal="left"/>
    </xf>
    <xf numFmtId="0" fontId="2" fillId="0" borderId="0" xfId="3" applyFont="1" applyFill="1" applyBorder="1" applyAlignment="1" applyProtection="1">
      <alignment horizontal="left" indent="2"/>
    </xf>
    <xf numFmtId="0" fontId="43" fillId="0" borderId="0" xfId="6" applyFont="1" applyFill="1" applyBorder="1" applyAlignment="1" applyProtection="1">
      <alignment horizontal="left" indent="1"/>
    </xf>
    <xf numFmtId="0" fontId="14" fillId="0" borderId="5" xfId="0" applyFont="1" applyFill="1" applyBorder="1" applyAlignment="1" applyProtection="1">
      <alignment wrapText="1"/>
    </xf>
    <xf numFmtId="0" fontId="24" fillId="0" borderId="5" xfId="6" applyFont="1" applyFill="1" applyBorder="1" applyAlignment="1" applyProtection="1">
      <alignment horizontal="left"/>
    </xf>
    <xf numFmtId="0" fontId="14" fillId="0" borderId="5" xfId="3" applyFont="1" applyFill="1" applyBorder="1" applyAlignment="1" applyProtection="1">
      <alignment horizontal="left" indent="2"/>
    </xf>
    <xf numFmtId="0" fontId="44" fillId="0" borderId="0" xfId="5" applyFont="1" applyFill="1" applyBorder="1" applyProtection="1"/>
    <xf numFmtId="0" fontId="27" fillId="0" borderId="0" xfId="5" applyFont="1" applyFill="1" applyBorder="1" applyProtection="1"/>
    <xf numFmtId="0" fontId="27" fillId="0" borderId="0" xfId="5" applyFont="1" applyFill="1" applyProtection="1"/>
    <xf numFmtId="0" fontId="42" fillId="0" borderId="0" xfId="6" applyFont="1" applyFill="1" applyBorder="1" applyAlignment="1" applyProtection="1">
      <alignment horizontal="left" indent="1"/>
    </xf>
    <xf numFmtId="9" fontId="42" fillId="0" borderId="0" xfId="6" applyNumberFormat="1" applyFont="1" applyFill="1" applyBorder="1" applyAlignment="1" applyProtection="1">
      <alignment horizontal="right"/>
    </xf>
    <xf numFmtId="0" fontId="42" fillId="0" borderId="0" xfId="6" applyFont="1" applyFill="1" applyBorder="1" applyAlignment="1" applyProtection="1">
      <alignment horizontal="left"/>
    </xf>
    <xf numFmtId="0" fontId="42" fillId="0" borderId="0" xfId="3" applyFont="1" applyFill="1" applyBorder="1" applyAlignment="1" applyProtection="1">
      <alignment horizontal="left" indent="2"/>
    </xf>
    <xf numFmtId="164" fontId="24" fillId="0" borderId="0" xfId="6" applyNumberFormat="1" applyFont="1" applyFill="1" applyBorder="1" applyAlignment="1" applyProtection="1">
      <alignment horizontal="center"/>
    </xf>
    <xf numFmtId="38" fontId="24" fillId="0" borderId="0" xfId="6" applyNumberFormat="1" applyFont="1" applyFill="1" applyBorder="1" applyAlignment="1" applyProtection="1">
      <alignment horizontal="left"/>
    </xf>
    <xf numFmtId="164" fontId="24" fillId="0" borderId="0" xfId="3" applyNumberFormat="1" applyFont="1" applyFill="1" applyBorder="1" applyAlignment="1" applyProtection="1">
      <alignment horizontal="center"/>
    </xf>
    <xf numFmtId="0" fontId="24" fillId="0" borderId="0" xfId="3" applyFont="1" applyBorder="1" applyAlignment="1" applyProtection="1">
      <alignment horizontal="left"/>
    </xf>
    <xf numFmtId="0" fontId="24" fillId="0" borderId="0" xfId="5" applyFont="1" applyFill="1" applyBorder="1" applyProtection="1"/>
    <xf numFmtId="38" fontId="14" fillId="0" borderId="0" xfId="6" applyNumberFormat="1" applyFont="1" applyFill="1" applyBorder="1" applyAlignment="1" applyProtection="1">
      <alignment horizontal="left"/>
    </xf>
    <xf numFmtId="0" fontId="14" fillId="0" borderId="0" xfId="6" applyFont="1" applyFill="1" applyBorder="1" applyProtection="1"/>
    <xf numFmtId="164" fontId="14" fillId="0" borderId="0" xfId="6" applyNumberFormat="1" applyFont="1" applyFill="1" applyBorder="1" applyProtection="1"/>
    <xf numFmtId="0" fontId="14" fillId="0" borderId="0" xfId="3" applyFont="1" applyBorder="1" applyAlignment="1" applyProtection="1">
      <alignment horizontal="left" indent="2"/>
    </xf>
    <xf numFmtId="167" fontId="14" fillId="0" borderId="0" xfId="6" applyNumberFormat="1" applyFont="1" applyFill="1" applyBorder="1" applyProtection="1"/>
    <xf numFmtId="3" fontId="3" fillId="0" borderId="0" xfId="0" applyNumberFormat="1" applyFont="1" applyBorder="1" applyAlignment="1" applyProtection="1">
      <alignment horizontal="center"/>
    </xf>
    <xf numFmtId="0" fontId="14" fillId="0" borderId="0" xfId="0" applyFont="1" applyBorder="1" applyAlignment="1" applyProtection="1">
      <alignment horizontal="left" vertical="center" indent="1"/>
    </xf>
    <xf numFmtId="0" fontId="26" fillId="0" borderId="0" xfId="0" applyFont="1" applyBorder="1" applyProtection="1"/>
    <xf numFmtId="0" fontId="27" fillId="0" borderId="0" xfId="0" applyFont="1" applyBorder="1" applyAlignment="1" applyProtection="1">
      <alignment horizontal="left" vertical="center"/>
    </xf>
    <xf numFmtId="0" fontId="27" fillId="0" borderId="0" xfId="5" applyFont="1" applyFill="1" applyBorder="1" applyAlignment="1" applyProtection="1">
      <alignment vertical="top"/>
    </xf>
    <xf numFmtId="0" fontId="29" fillId="0" borderId="0" xfId="4" applyFont="1" applyBorder="1" applyAlignment="1" applyProtection="1">
      <alignment horizontal="left" indent="2"/>
    </xf>
    <xf numFmtId="0" fontId="35" fillId="0" borderId="0" xfId="4" applyFont="1" applyFill="1" applyBorder="1" applyAlignment="1" applyProtection="1">
      <alignment horizontal="center"/>
    </xf>
    <xf numFmtId="171" fontId="29" fillId="0" borderId="0" xfId="4" applyNumberFormat="1" applyFont="1" applyFill="1" applyBorder="1" applyAlignment="1" applyProtection="1">
      <alignment horizontal="center"/>
    </xf>
    <xf numFmtId="0" fontId="29" fillId="0" borderId="0" xfId="4" applyFont="1" applyFill="1" applyBorder="1" applyAlignment="1" applyProtection="1">
      <alignment horizontal="left"/>
    </xf>
    <xf numFmtId="0" fontId="29" fillId="0" borderId="0" xfId="4" applyFont="1" applyBorder="1" applyProtection="1"/>
    <xf numFmtId="0" fontId="29" fillId="0" borderId="0" xfId="4" applyFont="1" applyFill="1" applyBorder="1" applyAlignment="1" applyProtection="1">
      <alignment horizontal="center"/>
    </xf>
    <xf numFmtId="0" fontId="29" fillId="0" borderId="0" xfId="4" applyFont="1" applyFill="1" applyBorder="1" applyAlignment="1" applyProtection="1">
      <alignment horizontal="right"/>
    </xf>
    <xf numFmtId="0" fontId="48" fillId="0" borderId="0" xfId="5" applyFont="1" applyFill="1" applyBorder="1" applyProtection="1"/>
    <xf numFmtId="0" fontId="27" fillId="0" borderId="0" xfId="5" applyFont="1" applyFill="1" applyAlignment="1" applyProtection="1">
      <alignment horizontal="left" vertical="top"/>
    </xf>
    <xf numFmtId="0" fontId="27" fillId="0" borderId="0" xfId="5" applyFont="1" applyFill="1" applyAlignment="1" applyProtection="1">
      <alignment horizontal="right" vertical="top"/>
    </xf>
    <xf numFmtId="0" fontId="51" fillId="0" borderId="5" xfId="0" applyFont="1" applyBorder="1" applyAlignment="1" applyProtection="1">
      <alignment horizontal="left" vertical="center" indent="2"/>
    </xf>
    <xf numFmtId="0" fontId="14" fillId="5" borderId="5" xfId="5" applyFont="1" applyFill="1" applyBorder="1" applyAlignment="1" applyProtection="1">
      <alignment horizontal="center" wrapText="1"/>
      <protection locked="0"/>
    </xf>
    <xf numFmtId="172" fontId="1" fillId="0" borderId="5" xfId="0" quotePrefix="1" applyNumberFormat="1" applyFont="1" applyBorder="1" applyAlignment="1" applyProtection="1">
      <alignment horizontal="center" vertical="top" wrapText="1"/>
    </xf>
    <xf numFmtId="166" fontId="14" fillId="0" borderId="5" xfId="0" applyNumberFormat="1" applyFont="1" applyBorder="1" applyAlignment="1" applyProtection="1">
      <alignment horizontal="center"/>
    </xf>
    <xf numFmtId="0" fontId="9" fillId="0" borderId="0" xfId="0" applyFont="1" applyAlignment="1" applyProtection="1"/>
    <xf numFmtId="0" fontId="14" fillId="0" borderId="0" xfId="0" applyFont="1" applyFill="1" applyBorder="1" applyAlignment="1" applyProtection="1">
      <alignment horizontal="left" vertical="top"/>
    </xf>
    <xf numFmtId="3" fontId="14" fillId="0" borderId="0" xfId="0" applyNumberFormat="1" applyFont="1" applyFill="1" applyBorder="1" applyAlignment="1" applyProtection="1">
      <alignment horizontal="left" vertical="center"/>
    </xf>
    <xf numFmtId="9" fontId="1" fillId="2" borderId="17" xfId="8" applyFont="1" applyFill="1" applyBorder="1" applyAlignment="1" applyProtection="1">
      <alignment horizontal="center"/>
      <protection locked="0"/>
    </xf>
    <xf numFmtId="0" fontId="20" fillId="0" borderId="0" xfId="7" applyFont="1" applyFill="1" applyBorder="1" applyAlignment="1" applyProtection="1"/>
    <xf numFmtId="0" fontId="21" fillId="0" borderId="0" xfId="7" applyFont="1" applyFill="1" applyBorder="1" applyAlignment="1" applyProtection="1"/>
    <xf numFmtId="0" fontId="33" fillId="0" borderId="0" xfId="0" applyFont="1" applyAlignment="1">
      <alignment horizontal="left" vertical="center"/>
    </xf>
    <xf numFmtId="0" fontId="56" fillId="0" borderId="0" xfId="2" applyFont="1" applyAlignment="1" applyProtection="1">
      <alignment horizontal="left" vertical="center" wrapText="1" indent="1"/>
    </xf>
    <xf numFmtId="0" fontId="20" fillId="0" borderId="0" xfId="7" applyFont="1" applyFill="1" applyBorder="1" applyAlignment="1" applyProtection="1">
      <alignment wrapText="1"/>
    </xf>
    <xf numFmtId="0" fontId="21" fillId="0" borderId="0" xfId="7" applyFont="1" applyFill="1" applyBorder="1" applyAlignment="1" applyProtection="1">
      <alignment wrapText="1"/>
    </xf>
    <xf numFmtId="0" fontId="0" fillId="0" borderId="0" xfId="0" applyAlignment="1">
      <alignment horizontal="left"/>
    </xf>
    <xf numFmtId="0" fontId="1" fillId="0" borderId="3" xfId="0" applyFont="1" applyFill="1" applyBorder="1" applyAlignment="1" applyProtection="1">
      <alignment horizontal="left" vertical="top"/>
    </xf>
    <xf numFmtId="49" fontId="1" fillId="0" borderId="5" xfId="0" applyNumberFormat="1" applyFont="1" applyBorder="1" applyAlignment="1" applyProtection="1">
      <alignment horizontal="center" vertical="top"/>
    </xf>
    <xf numFmtId="0" fontId="1" fillId="0" borderId="0" xfId="7" applyFont="1" applyFill="1" applyBorder="1" applyAlignment="1" applyProtection="1">
      <alignment horizontal="center" wrapText="1"/>
    </xf>
    <xf numFmtId="4" fontId="3" fillId="2" borderId="17" xfId="8" applyNumberFormat="1" applyFont="1" applyFill="1" applyBorder="1" applyAlignment="1" applyProtection="1">
      <alignment horizontal="center"/>
      <protection locked="0"/>
    </xf>
    <xf numFmtId="6" fontId="1" fillId="2" borderId="1" xfId="8" applyNumberFormat="1" applyFont="1" applyFill="1" applyBorder="1" applyAlignment="1" applyProtection="1">
      <alignment horizontal="center"/>
      <protection locked="0"/>
    </xf>
    <xf numFmtId="0" fontId="33" fillId="0" borderId="0" xfId="0" applyFont="1" applyAlignment="1">
      <alignment horizontal="left"/>
    </xf>
    <xf numFmtId="0" fontId="31" fillId="0" borderId="0" xfId="7" applyFont="1" applyBorder="1" applyAlignment="1" applyProtection="1">
      <alignment horizontal="left"/>
    </xf>
    <xf numFmtId="0" fontId="1" fillId="0" borderId="0" xfId="0" applyFont="1" applyAlignment="1">
      <alignment horizontal="left"/>
    </xf>
    <xf numFmtId="0" fontId="31" fillId="0" borderId="0" xfId="7" applyFont="1" applyBorder="1" applyAlignment="1" applyProtection="1">
      <alignment horizontal="left" vertical="center"/>
    </xf>
    <xf numFmtId="0" fontId="0" fillId="0" borderId="0" xfId="0" applyAlignment="1">
      <alignment horizontal="left" vertical="center"/>
    </xf>
    <xf numFmtId="0" fontId="33" fillId="0" borderId="0" xfId="7" applyFont="1" applyFill="1" applyBorder="1" applyAlignment="1" applyProtection="1">
      <alignment horizontal="left" indent="1"/>
    </xf>
    <xf numFmtId="0" fontId="33" fillId="0" borderId="0" xfId="7" applyFont="1" applyFill="1" applyBorder="1" applyAlignment="1" applyProtection="1">
      <alignment horizontal="left" vertical="center" indent="1"/>
    </xf>
    <xf numFmtId="0" fontId="45" fillId="0" borderId="0" xfId="0" applyFont="1" applyAlignment="1" applyProtection="1">
      <alignment horizontal="right" vertical="center"/>
    </xf>
    <xf numFmtId="0" fontId="1" fillId="0" borderId="0" xfId="0" applyFont="1" applyAlignment="1">
      <alignment horizontal="right" vertical="center"/>
    </xf>
    <xf numFmtId="0" fontId="0" fillId="0" borderId="0" xfId="0" applyAlignment="1">
      <alignment horizontal="left"/>
    </xf>
    <xf numFmtId="9" fontId="3" fillId="2" borderId="17" xfId="8" applyNumberFormat="1" applyFont="1" applyFill="1" applyBorder="1" applyAlignment="1" applyProtection="1">
      <alignment horizontal="center"/>
      <protection locked="0"/>
    </xf>
    <xf numFmtId="0" fontId="0" fillId="0" borderId="0" xfId="0" applyAlignment="1">
      <alignment horizontal="left" wrapText="1" indent="3"/>
    </xf>
    <xf numFmtId="0" fontId="1" fillId="0" borderId="18" xfId="7" quotePrefix="1" applyFont="1" applyFill="1" applyBorder="1" applyAlignment="1" applyProtection="1">
      <alignment horizontal="left"/>
    </xf>
    <xf numFmtId="0" fontId="1" fillId="0" borderId="20" xfId="7" quotePrefix="1" applyFont="1" applyFill="1" applyBorder="1" applyAlignment="1" applyProtection="1">
      <alignment horizontal="left"/>
    </xf>
    <xf numFmtId="0" fontId="0" fillId="0" borderId="0" xfId="0" applyAlignment="1">
      <alignment horizontal="left" indent="3"/>
    </xf>
    <xf numFmtId="0" fontId="59" fillId="0" borderId="0" xfId="7" applyFont="1" applyFill="1" applyBorder="1" applyAlignment="1" applyProtection="1">
      <alignment horizontal="left" indent="3"/>
    </xf>
    <xf numFmtId="0" fontId="21" fillId="0" borderId="0" xfId="7" applyFont="1" applyBorder="1" applyProtection="1"/>
    <xf numFmtId="0" fontId="60" fillId="0" borderId="0" xfId="7" applyFont="1" applyFill="1" applyBorder="1" applyAlignment="1" applyProtection="1"/>
    <xf numFmtId="3" fontId="1" fillId="0" borderId="17" xfId="8" applyNumberFormat="1" applyFont="1" applyFill="1" applyBorder="1" applyAlignment="1" applyProtection="1">
      <alignment horizontal="center"/>
    </xf>
    <xf numFmtId="0" fontId="23" fillId="0" borderId="5" xfId="0" applyFont="1" applyBorder="1" applyAlignment="1" applyProtection="1">
      <alignment horizontal="left" vertical="center"/>
    </xf>
    <xf numFmtId="0" fontId="53" fillId="0" borderId="0" xfId="7" applyFont="1" applyBorder="1" applyProtection="1"/>
    <xf numFmtId="0" fontId="52" fillId="0" borderId="0" xfId="0" applyFont="1" applyBorder="1" applyAlignment="1" applyProtection="1">
      <alignment horizontal="center"/>
    </xf>
    <xf numFmtId="0" fontId="1" fillId="0" borderId="0" xfId="0" applyFont="1" applyProtection="1"/>
    <xf numFmtId="0" fontId="61" fillId="0" borderId="0" xfId="0" applyFont="1" applyProtection="1"/>
    <xf numFmtId="0" fontId="0" fillId="0" borderId="0" xfId="0" applyAlignment="1">
      <alignment vertical="center"/>
    </xf>
    <xf numFmtId="0" fontId="3" fillId="0" borderId="0" xfId="7" applyFont="1" applyFill="1" applyBorder="1" applyAlignment="1" applyProtection="1"/>
    <xf numFmtId="0" fontId="0" fillId="0" borderId="0" xfId="0" applyAlignment="1">
      <alignment horizontal="left" vertical="center" wrapText="1" indent="1"/>
    </xf>
    <xf numFmtId="0" fontId="0" fillId="0" borderId="0" xfId="0" applyBorder="1" applyAlignment="1">
      <alignment horizontal="left" vertical="center" wrapText="1" indent="1"/>
    </xf>
    <xf numFmtId="0" fontId="34" fillId="0" borderId="0" xfId="2" quotePrefix="1" applyFont="1" applyFill="1" applyBorder="1" applyAlignment="1" applyProtection="1">
      <alignment horizontal="left" vertical="center"/>
    </xf>
    <xf numFmtId="172" fontId="7" fillId="0" borderId="5" xfId="2" applyNumberFormat="1" applyBorder="1" applyAlignment="1" applyProtection="1">
      <alignment horizontal="center" vertical="center" wrapText="1"/>
    </xf>
    <xf numFmtId="0" fontId="14" fillId="0" borderId="0" xfId="0" quotePrefix="1" applyFont="1" applyAlignment="1">
      <alignment horizontal="left"/>
    </xf>
    <xf numFmtId="0" fontId="9" fillId="0" borderId="0" xfId="0" applyFont="1" applyFill="1" applyAlignment="1" applyProtection="1">
      <alignment horizontal="left"/>
    </xf>
    <xf numFmtId="0" fontId="13" fillId="0" borderId="0" xfId="0" applyFont="1" applyAlignment="1" applyProtection="1">
      <alignment horizontal="left"/>
    </xf>
    <xf numFmtId="0" fontId="23" fillId="0" borderId="5" xfId="0" applyFont="1" applyBorder="1" applyAlignment="1" applyProtection="1">
      <alignment vertical="center"/>
    </xf>
    <xf numFmtId="0" fontId="0" fillId="0" borderId="5" xfId="0" applyBorder="1" applyAlignment="1" applyProtection="1"/>
    <xf numFmtId="3" fontId="47" fillId="0" borderId="0" xfId="0" applyNumberFormat="1" applyFont="1" applyFill="1" applyAlignment="1" applyProtection="1">
      <alignment horizontal="right"/>
    </xf>
    <xf numFmtId="0" fontId="0" fillId="0" borderId="5" xfId="0" applyFill="1" applyBorder="1" applyAlignment="1" applyProtection="1"/>
    <xf numFmtId="0" fontId="23" fillId="0" borderId="5" xfId="0" applyFont="1" applyFill="1" applyBorder="1" applyAlignment="1" applyProtection="1">
      <alignment vertical="center"/>
    </xf>
    <xf numFmtId="3" fontId="14" fillId="0" borderId="5" xfId="0" applyNumberFormat="1" applyFont="1" applyFill="1" applyBorder="1" applyAlignment="1" applyProtection="1">
      <alignment horizontal="center" vertical="center"/>
    </xf>
    <xf numFmtId="0" fontId="23" fillId="0" borderId="5" xfId="5" applyFont="1" applyFill="1" applyBorder="1" applyAlignment="1" applyProtection="1">
      <alignment horizontal="center"/>
    </xf>
    <xf numFmtId="0" fontId="23" fillId="0" borderId="5" xfId="0" applyFont="1" applyFill="1" applyBorder="1" applyAlignment="1" applyProtection="1">
      <alignment horizontal="center" vertical="center"/>
    </xf>
    <xf numFmtId="4" fontId="14" fillId="0" borderId="5" xfId="0" applyNumberFormat="1" applyFont="1" applyFill="1" applyBorder="1" applyAlignment="1" applyProtection="1">
      <alignment horizontal="left" vertical="center" indent="3"/>
    </xf>
    <xf numFmtId="4" fontId="14" fillId="0" borderId="5" xfId="5" applyNumberFormat="1" applyFont="1" applyFill="1" applyBorder="1" applyAlignment="1" applyProtection="1">
      <alignment horizontal="left" indent="3"/>
    </xf>
    <xf numFmtId="167" fontId="14" fillId="5" borderId="5" xfId="5" applyNumberFormat="1" applyFont="1" applyFill="1" applyBorder="1" applyAlignment="1" applyProtection="1">
      <alignment horizontal="center"/>
      <protection locked="0"/>
    </xf>
    <xf numFmtId="169" fontId="14" fillId="5" borderId="5" xfId="5" applyNumberFormat="1" applyFont="1" applyFill="1" applyBorder="1" applyAlignment="1" applyProtection="1">
      <alignment horizontal="center"/>
      <protection locked="0"/>
    </xf>
    <xf numFmtId="0" fontId="22" fillId="0" borderId="19" xfId="7" applyFont="1" applyFill="1" applyBorder="1" applyAlignment="1" applyProtection="1">
      <alignment horizontal="left" vertical="center"/>
    </xf>
    <xf numFmtId="0" fontId="1" fillId="0" borderId="19" xfId="7" applyFont="1" applyFill="1" applyBorder="1" applyAlignment="1" applyProtection="1">
      <alignment vertical="center"/>
    </xf>
    <xf numFmtId="0" fontId="1" fillId="0" borderId="22" xfId="7" applyFont="1" applyFill="1" applyBorder="1" applyAlignment="1" applyProtection="1">
      <alignment vertical="center"/>
    </xf>
    <xf numFmtId="0" fontId="19" fillId="0" borderId="24" xfId="7" applyFont="1" applyFill="1" applyBorder="1" applyAlignment="1" applyProtection="1">
      <alignment horizontal="left" vertical="center" wrapText="1" indent="1"/>
    </xf>
    <xf numFmtId="0" fontId="0" fillId="0" borderId="0" xfId="0" applyAlignment="1">
      <alignment horizontal="left" wrapText="1" indent="1"/>
    </xf>
    <xf numFmtId="0" fontId="0" fillId="0" borderId="24" xfId="0" applyBorder="1" applyAlignment="1">
      <alignment horizontal="left" wrapText="1" indent="1"/>
    </xf>
    <xf numFmtId="0" fontId="0" fillId="0" borderId="22" xfId="0" applyBorder="1" applyAlignment="1"/>
    <xf numFmtId="0" fontId="0" fillId="0" borderId="20" xfId="0" applyBorder="1" applyAlignment="1"/>
    <xf numFmtId="0" fontId="1" fillId="0" borderId="21" xfId="7" applyFont="1" applyFill="1" applyBorder="1" applyAlignment="1" applyProtection="1"/>
    <xf numFmtId="0" fontId="0" fillId="0" borderId="23" xfId="0" applyBorder="1" applyAlignment="1"/>
    <xf numFmtId="0" fontId="1" fillId="0" borderId="19" xfId="7" applyFont="1" applyFill="1" applyBorder="1" applyAlignment="1" applyProtection="1">
      <alignment horizontal="left"/>
    </xf>
    <xf numFmtId="0" fontId="0" fillId="0" borderId="18" xfId="0" applyBorder="1" applyAlignment="1">
      <alignment horizontal="left"/>
    </xf>
    <xf numFmtId="0" fontId="0" fillId="0" borderId="21" xfId="0" applyBorder="1" applyAlignment="1"/>
    <xf numFmtId="0" fontId="1" fillId="0" borderId="22" xfId="7" applyFont="1" applyFill="1" applyBorder="1" applyAlignment="1" applyProtection="1"/>
    <xf numFmtId="0" fontId="41" fillId="0" borderId="24" xfId="7" applyFont="1" applyBorder="1" applyAlignment="1" applyProtection="1">
      <alignment horizontal="left" vertical="center" wrapText="1" indent="1"/>
    </xf>
    <xf numFmtId="0" fontId="19" fillId="0" borderId="0" xfId="0" applyFont="1" applyAlignment="1">
      <alignment horizontal="left" vertical="center" wrapText="1" indent="1"/>
    </xf>
    <xf numFmtId="0" fontId="19" fillId="0" borderId="24" xfId="0" applyFont="1" applyBorder="1" applyAlignment="1">
      <alignment horizontal="left" vertical="center" wrapText="1" indent="1"/>
    </xf>
    <xf numFmtId="0" fontId="0" fillId="0" borderId="24" xfId="0" applyBorder="1" applyAlignment="1">
      <alignment horizontal="left" vertical="center" wrapText="1" indent="1"/>
    </xf>
    <xf numFmtId="0" fontId="0" fillId="0" borderId="0" xfId="0" applyAlignment="1">
      <alignment horizontal="left" vertical="center" wrapText="1" indent="1"/>
    </xf>
    <xf numFmtId="0" fontId="22" fillId="0" borderId="22" xfId="7" applyFont="1" applyFill="1" applyBorder="1" applyAlignment="1" applyProtection="1">
      <alignment horizontal="left" vertical="center" wrapText="1"/>
    </xf>
    <xf numFmtId="0" fontId="0" fillId="0" borderId="22" xfId="0" applyBorder="1" applyAlignment="1">
      <alignment vertical="center" wrapText="1"/>
    </xf>
    <xf numFmtId="0" fontId="0" fillId="0" borderId="21" xfId="0" applyBorder="1" applyAlignment="1">
      <alignment vertical="center" wrapText="1"/>
    </xf>
    <xf numFmtId="0" fontId="58" fillId="3" borderId="3" xfId="7" applyFont="1" applyFill="1" applyBorder="1" applyAlignment="1" applyProtection="1">
      <alignment horizontal="left" vertical="center" wrapText="1" indent="1"/>
    </xf>
    <xf numFmtId="0" fontId="1" fillId="0" borderId="14" xfId="0" applyFont="1" applyBorder="1" applyAlignment="1">
      <alignment horizontal="left" indent="1"/>
    </xf>
    <xf numFmtId="0" fontId="1" fillId="0" borderId="13" xfId="0" applyFont="1" applyBorder="1" applyAlignment="1">
      <alignment horizontal="left" indent="1"/>
    </xf>
    <xf numFmtId="0" fontId="39" fillId="4" borderId="3" xfId="2" applyFont="1" applyFill="1" applyBorder="1" applyAlignment="1" applyProtection="1">
      <alignment horizontal="left" vertical="center" indent="1"/>
    </xf>
    <xf numFmtId="0" fontId="0" fillId="0" borderId="14" xfId="0" applyBorder="1" applyAlignment="1">
      <alignment horizontal="left" indent="1"/>
    </xf>
    <xf numFmtId="0" fontId="0" fillId="0" borderId="13" xfId="0" applyBorder="1" applyAlignment="1">
      <alignment horizontal="left" indent="1"/>
    </xf>
    <xf numFmtId="0" fontId="56" fillId="0" borderId="0" xfId="2" applyFont="1" applyAlignment="1" applyProtection="1">
      <alignment horizontal="left" vertical="center" wrapText="1" indent="1"/>
    </xf>
    <xf numFmtId="0" fontId="40" fillId="0" borderId="0" xfId="7" applyFont="1" applyBorder="1" applyAlignment="1" applyProtection="1">
      <alignment horizontal="left" wrapText="1" indent="1"/>
    </xf>
    <xf numFmtId="0" fontId="41" fillId="0" borderId="0" xfId="7" applyFont="1" applyBorder="1" applyAlignment="1" applyProtection="1">
      <alignment horizontal="left" wrapText="1" indent="1"/>
    </xf>
    <xf numFmtId="0" fontId="19" fillId="0" borderId="0" xfId="0" applyFont="1" applyAlignment="1">
      <alignment horizontal="left" wrapText="1" indent="1"/>
    </xf>
    <xf numFmtId="0" fontId="22" fillId="0" borderId="19" xfId="7" applyFont="1" applyFill="1" applyBorder="1" applyAlignment="1" applyProtection="1">
      <alignment vertical="center"/>
    </xf>
    <xf numFmtId="0" fontId="22" fillId="0" borderId="22" xfId="7" applyFont="1" applyFill="1" applyBorder="1" applyAlignment="1" applyProtection="1">
      <alignment vertical="center"/>
    </xf>
    <xf numFmtId="0" fontId="22" fillId="0" borderId="21" xfId="7" applyFont="1" applyFill="1" applyBorder="1" applyAlignment="1" applyProtection="1">
      <alignment vertical="center"/>
    </xf>
    <xf numFmtId="0" fontId="54" fillId="0" borderId="0" xfId="7" applyFont="1" applyBorder="1" applyAlignment="1" applyProtection="1">
      <alignment horizontal="left" vertical="center" wrapText="1" indent="1"/>
    </xf>
    <xf numFmtId="0" fontId="54" fillId="0" borderId="0" xfId="0" applyFont="1" applyAlignment="1">
      <alignment horizontal="left" vertical="center" indent="1"/>
    </xf>
    <xf numFmtId="0" fontId="54" fillId="0" borderId="0" xfId="0" applyFont="1" applyBorder="1" applyAlignment="1">
      <alignment horizontal="left" vertical="center" indent="1"/>
    </xf>
    <xf numFmtId="0" fontId="22" fillId="0" borderId="19" xfId="7" applyFont="1" applyFill="1" applyBorder="1" applyAlignment="1" applyProtection="1">
      <alignment horizontal="left" vertical="center" wrapText="1"/>
    </xf>
    <xf numFmtId="0" fontId="0" fillId="0" borderId="22" xfId="0" applyBorder="1" applyAlignment="1">
      <alignment vertical="center"/>
    </xf>
    <xf numFmtId="0" fontId="22" fillId="0" borderId="22" xfId="7" applyFont="1" applyFill="1" applyBorder="1" applyAlignment="1" applyProtection="1">
      <alignment horizontal="left" vertical="center"/>
    </xf>
    <xf numFmtId="0" fontId="0" fillId="0" borderId="21" xfId="0" applyBorder="1" applyAlignment="1">
      <alignment vertical="center"/>
    </xf>
    <xf numFmtId="0" fontId="9" fillId="0" borderId="5" xfId="0" applyFont="1" applyBorder="1" applyAlignment="1" applyProtection="1">
      <alignment horizontal="left"/>
    </xf>
    <xf numFmtId="0" fontId="0" fillId="0" borderId="5" xfId="0" applyBorder="1" applyAlignment="1" applyProtection="1"/>
    <xf numFmtId="0" fontId="23" fillId="0" borderId="5" xfId="0" applyFont="1" applyFill="1" applyBorder="1" applyAlignment="1" applyProtection="1">
      <alignment horizontal="center"/>
    </xf>
    <xf numFmtId="0" fontId="3" fillId="0" borderId="5" xfId="0" applyFont="1" applyBorder="1" applyAlignment="1" applyProtection="1">
      <alignment horizontal="center"/>
    </xf>
    <xf numFmtId="0" fontId="7" fillId="0" borderId="0" xfId="2" quotePrefix="1" applyAlignment="1" applyProtection="1">
      <alignment horizontal="left"/>
    </xf>
    <xf numFmtId="0" fontId="7" fillId="0" borderId="0" xfId="2" applyAlignment="1" applyProtection="1">
      <alignment horizontal="left"/>
    </xf>
    <xf numFmtId="3" fontId="14" fillId="0" borderId="5" xfId="0" applyNumberFormat="1" applyFont="1" applyBorder="1" applyAlignment="1" applyProtection="1">
      <alignment horizontal="center" vertical="center"/>
    </xf>
    <xf numFmtId="0" fontId="0" fillId="0" borderId="5" xfId="0" applyBorder="1" applyAlignment="1" applyProtection="1">
      <alignment horizontal="center" vertical="center"/>
    </xf>
    <xf numFmtId="0" fontId="14" fillId="5" borderId="5" xfId="0" applyFont="1" applyFill="1" applyBorder="1" applyAlignment="1" applyProtection="1">
      <alignment horizontal="center"/>
      <protection locked="0"/>
    </xf>
    <xf numFmtId="0" fontId="14" fillId="5" borderId="5" xfId="1" applyNumberFormat="1" applyFont="1" applyFill="1" applyBorder="1" applyAlignment="1" applyProtection="1">
      <alignment horizontal="center"/>
      <protection locked="0"/>
    </xf>
    <xf numFmtId="0" fontId="0" fillId="5" borderId="5" xfId="0" applyFill="1" applyBorder="1" applyAlignment="1" applyProtection="1">
      <alignment horizontal="center"/>
      <protection locked="0"/>
    </xf>
    <xf numFmtId="0" fontId="9" fillId="0" borderId="5" xfId="0" applyFont="1" applyFill="1" applyBorder="1" applyAlignment="1" applyProtection="1">
      <alignment horizontal="left"/>
    </xf>
    <xf numFmtId="0" fontId="0" fillId="0" borderId="5" xfId="0" applyFill="1" applyBorder="1" applyAlignment="1" applyProtection="1"/>
    <xf numFmtId="0" fontId="23" fillId="0" borderId="5" xfId="0" applyFont="1" applyFill="1" applyBorder="1" applyAlignment="1" applyProtection="1"/>
    <xf numFmtId="0" fontId="30" fillId="0" borderId="3" xfId="0" applyNumberFormat="1" applyFont="1" applyBorder="1" applyAlignment="1" applyProtection="1">
      <alignment horizontal="center"/>
    </xf>
    <xf numFmtId="0" fontId="0" fillId="0" borderId="13" xfId="0" applyBorder="1" applyAlignment="1">
      <alignment horizontal="center"/>
    </xf>
    <xf numFmtId="0" fontId="52" fillId="0" borderId="11" xfId="5" applyFont="1" applyFill="1" applyBorder="1" applyAlignment="1" applyProtection="1">
      <alignment horizontal="left" vertical="center" wrapText="1"/>
    </xf>
    <xf numFmtId="0" fontId="52" fillId="0" borderId="0" xfId="0" applyFont="1" applyAlignment="1">
      <alignment horizontal="left" vertical="center" wrapText="1"/>
    </xf>
    <xf numFmtId="0" fontId="52" fillId="0" borderId="11" xfId="0" applyFont="1" applyBorder="1" applyAlignment="1">
      <alignment horizontal="left" vertical="center" wrapText="1"/>
    </xf>
    <xf numFmtId="0" fontId="54" fillId="0" borderId="11" xfId="0" applyFont="1" applyBorder="1" applyAlignment="1">
      <alignment horizontal="left" vertical="center" wrapText="1"/>
    </xf>
    <xf numFmtId="0" fontId="54" fillId="0" borderId="0" xfId="0" applyFont="1" applyAlignment="1">
      <alignment horizontal="left" vertical="center" wrapText="1"/>
    </xf>
    <xf numFmtId="0" fontId="54" fillId="0" borderId="11" xfId="0" applyFont="1" applyBorder="1" applyAlignment="1">
      <alignment vertical="center" wrapText="1"/>
    </xf>
    <xf numFmtId="0" fontId="54" fillId="0" borderId="0" xfId="0" applyFont="1" applyAlignment="1">
      <alignment vertical="center" wrapText="1"/>
    </xf>
    <xf numFmtId="3" fontId="14" fillId="0" borderId="4" xfId="6" applyNumberFormat="1" applyFont="1" applyFill="1" applyBorder="1" applyAlignment="1" applyProtection="1">
      <alignment horizontal="center"/>
    </xf>
    <xf numFmtId="0" fontId="0" fillId="0" borderId="15" xfId="0" applyBorder="1" applyAlignment="1" applyProtection="1"/>
    <xf numFmtId="0" fontId="0" fillId="0" borderId="16" xfId="0" applyBorder="1" applyAlignment="1" applyProtection="1"/>
    <xf numFmtId="0" fontId="0" fillId="0" borderId="4" xfId="0" applyBorder="1" applyAlignment="1" applyProtection="1"/>
    <xf numFmtId="0" fontId="34" fillId="0" borderId="0" xfId="2" quotePrefix="1" applyFont="1" applyFill="1" applyBorder="1" applyAlignment="1" applyProtection="1">
      <alignment horizontal="left" vertical="center"/>
    </xf>
    <xf numFmtId="0" fontId="34" fillId="0" borderId="0" xfId="2" applyFont="1" applyAlignment="1" applyProtection="1">
      <alignment horizontal="left" vertical="center"/>
    </xf>
    <xf numFmtId="0" fontId="14" fillId="0" borderId="0" xfId="0" applyFont="1" applyAlignment="1">
      <alignment horizontal="left" vertical="center"/>
    </xf>
    <xf numFmtId="0" fontId="7" fillId="0" borderId="0" xfId="2" quotePrefix="1" applyFill="1" applyBorder="1" applyAlignment="1" applyProtection="1">
      <alignment horizontal="left" vertical="center"/>
    </xf>
    <xf numFmtId="0" fontId="7" fillId="0" borderId="0" xfId="2" applyAlignment="1" applyProtection="1"/>
    <xf numFmtId="0" fontId="22" fillId="0" borderId="5" xfId="0" applyFont="1" applyBorder="1" applyAlignment="1" applyProtection="1">
      <alignment horizontal="center" vertical="center" wrapText="1"/>
    </xf>
    <xf numFmtId="0" fontId="3" fillId="0" borderId="5" xfId="0" applyFont="1" applyBorder="1" applyAlignment="1" applyProtection="1"/>
    <xf numFmtId="3" fontId="62" fillId="0" borderId="0" xfId="6" applyNumberFormat="1" applyFont="1" applyFill="1" applyBorder="1" applyProtection="1"/>
  </cellXfs>
  <cellStyles count="9">
    <cellStyle name="Currency" xfId="1" builtinId="4"/>
    <cellStyle name="Hyperlink" xfId="2" builtinId="8"/>
    <cellStyle name="Normal" xfId="0" builtinId="0"/>
    <cellStyle name="Normal_Calc_Com Gas Fryer_product_04-29-09" xfId="3"/>
    <cellStyle name="Normal_Calc_Commercial Steam Cooker_product_060309" xfId="4"/>
    <cellStyle name="Normal_Calc_Computer_product" xfId="5"/>
    <cellStyle name="Normal_Commercial Electric Fryer calculator_product_092909" xfId="6"/>
    <cellStyle name="Normal_office equipment calculator - rough draft 110909" xfId="7"/>
    <cellStyle name="Percent" xfId="8" builtinId="5"/>
  </cellStyles>
  <dxfs count="69">
    <dxf>
      <font>
        <b/>
        <i val="0"/>
        <color indexed="10"/>
      </font>
    </dxf>
    <dxf>
      <font>
        <b/>
        <i val="0"/>
        <color indexed="10"/>
      </font>
    </dxf>
    <dxf>
      <font>
        <color theme="0"/>
      </font>
    </dxf>
    <dxf>
      <font>
        <color theme="0" tint="-0.24994659260841701"/>
      </font>
    </dxf>
    <dxf>
      <font>
        <color theme="0" tint="-0.24994659260841701"/>
      </font>
    </dxf>
    <dxf>
      <font>
        <b/>
        <i val="0"/>
        <color indexed="10"/>
      </font>
    </dxf>
    <dxf>
      <font>
        <b/>
        <i val="0"/>
        <color indexed="10"/>
      </font>
    </dxf>
    <dxf>
      <font>
        <color theme="0"/>
      </font>
    </dxf>
    <dxf>
      <font>
        <color theme="0" tint="-0.24994659260841701"/>
      </font>
    </dxf>
    <dxf>
      <font>
        <color theme="0" tint="-0.24994659260841701"/>
      </font>
    </dxf>
    <dxf>
      <font>
        <strike val="0"/>
        <color theme="0" tint="-0.14996795556505021"/>
        <name val="Cambria"/>
        <scheme val="none"/>
      </font>
      <fill>
        <patternFill patternType="gray125">
          <fgColor indexed="23"/>
          <bgColor indexed="9"/>
        </patternFill>
      </fill>
    </dxf>
    <dxf>
      <font>
        <strike val="0"/>
        <color theme="0" tint="-0.14996795556505021"/>
        <name val="Cambria"/>
        <scheme val="none"/>
      </font>
      <fill>
        <patternFill patternType="gray125">
          <fgColor indexed="23"/>
          <bgColor indexed="9"/>
        </patternFill>
      </fill>
    </dxf>
    <dxf>
      <font>
        <b/>
        <i val="0"/>
        <color rgb="FFFF0000"/>
      </font>
    </dxf>
    <dxf>
      <font>
        <b/>
        <i val="0"/>
        <color rgb="FFFF0000"/>
      </font>
    </dxf>
    <dxf>
      <font>
        <strike val="0"/>
        <color theme="0" tint="-0.14996795556505021"/>
        <name val="Cambria"/>
        <scheme val="none"/>
      </font>
      <fill>
        <patternFill patternType="gray125">
          <fgColor indexed="23"/>
          <bgColor indexed="9"/>
        </patternFill>
      </fill>
    </dxf>
    <dxf>
      <font>
        <strike val="0"/>
        <color theme="0" tint="-0.14996795556505021"/>
        <name val="Cambria"/>
        <scheme val="none"/>
      </font>
      <fill>
        <patternFill patternType="gray125">
          <fgColor theme="0" tint="-0.499984740745262"/>
          <bgColor indexed="9"/>
        </patternFill>
      </fill>
    </dxf>
    <dxf>
      <font>
        <b/>
        <i val="0"/>
        <color rgb="FFFF0000"/>
      </font>
    </dxf>
    <dxf>
      <font>
        <b/>
        <i val="0"/>
        <color rgb="FFFF0000"/>
      </font>
    </dxf>
    <dxf>
      <font>
        <strike val="0"/>
        <color theme="0" tint="-0.14996795556505021"/>
        <name val="Cambria"/>
        <scheme val="none"/>
      </font>
      <fill>
        <patternFill patternType="gray125">
          <fgColor indexed="23"/>
          <bgColor indexed="9"/>
        </patternFill>
      </fill>
    </dxf>
    <dxf>
      <font>
        <strike val="0"/>
        <color theme="0" tint="-0.14996795556505021"/>
        <name val="Cambria"/>
        <scheme val="none"/>
      </font>
      <fill>
        <patternFill patternType="gray125">
          <fgColor indexed="23"/>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indexed="23"/>
          <bgColor indexed="9"/>
        </patternFill>
      </fill>
    </dxf>
    <dxf>
      <font>
        <b/>
        <i val="0"/>
        <color indexed="10"/>
      </font>
    </dxf>
    <dxf>
      <font>
        <b/>
        <i val="0"/>
        <color indexed="10"/>
      </font>
    </dxf>
    <dxf>
      <font>
        <b/>
        <i val="0"/>
        <color indexed="10"/>
      </font>
    </dxf>
    <dxf>
      <font>
        <strike val="0"/>
        <color theme="0" tint="-0.14996795556505021"/>
        <name val="Cambria"/>
        <scheme val="none"/>
      </font>
      <fill>
        <patternFill patternType="gray125">
          <fgColor indexed="23"/>
          <bgColor indexed="9"/>
        </patternFill>
      </fill>
    </dxf>
    <dxf>
      <font>
        <b/>
        <i val="0"/>
        <color rgb="FFFF0000"/>
      </font>
    </dxf>
    <dxf>
      <font>
        <b/>
        <i val="0"/>
        <color rgb="FFFF0000"/>
      </font>
    </dxf>
    <dxf>
      <font>
        <b/>
        <i val="0"/>
        <color indexed="10"/>
      </font>
    </dxf>
    <dxf>
      <font>
        <b/>
        <i val="0"/>
        <color indexed="10"/>
      </font>
    </dxf>
    <dxf>
      <font>
        <b/>
        <i val="0"/>
        <color indexed="10"/>
      </font>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b/>
        <i val="0"/>
        <color indexed="10"/>
      </font>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theme="0" tint="-0.499984740745262"/>
          <bgColor indexed="9"/>
        </patternFill>
      </fill>
    </dxf>
    <dxf>
      <font>
        <strike val="0"/>
        <color theme="0" tint="-0.14996795556505021"/>
        <name val="Cambria"/>
        <scheme val="none"/>
      </font>
      <fill>
        <patternFill patternType="gray125">
          <fgColor indexed="23"/>
          <bgColor indexed="9"/>
        </patternFill>
      </fill>
    </dxf>
    <dxf>
      <font>
        <b/>
        <i val="0"/>
        <color indexed="10"/>
      </font>
    </dxf>
    <dxf>
      <font>
        <b/>
        <i val="0"/>
        <color indexed="10"/>
      </font>
    </dxf>
    <dxf>
      <font>
        <b/>
        <i val="0"/>
        <color rgb="FFFF0000"/>
      </font>
    </dxf>
    <dxf>
      <font>
        <b/>
        <i val="0"/>
        <color rgb="FFFF0000"/>
      </font>
    </dxf>
    <dxf>
      <font>
        <b/>
        <i val="0"/>
        <color indexed="10"/>
      </font>
    </dxf>
    <dxf>
      <font>
        <b/>
        <i val="0"/>
        <color indexed="10"/>
      </font>
    </dxf>
    <dxf>
      <font>
        <b/>
        <i val="0"/>
        <color indexed="10"/>
      </font>
    </dxf>
    <dxf>
      <font>
        <b/>
        <i val="0"/>
        <color indexed="10"/>
      </font>
    </dxf>
    <dxf>
      <font>
        <strike val="0"/>
        <color theme="0" tint="-0.24994659260841701"/>
        <name val="Cambria"/>
        <scheme val="none"/>
      </font>
      <fill>
        <patternFill patternType="gray125">
          <fgColor indexed="23"/>
          <bgColor indexed="9"/>
        </patternFill>
      </fill>
    </dxf>
    <dxf>
      <font>
        <strike val="0"/>
        <color theme="0" tint="-0.14996795556505021"/>
        <name val="Cambria"/>
        <scheme val="none"/>
      </font>
      <fill>
        <patternFill patternType="gray125">
          <fgColor indexed="23"/>
          <bgColor indexed="9"/>
        </patternFill>
      </fill>
    </dxf>
    <dxf>
      <font>
        <strike val="0"/>
        <color theme="0" tint="-0.14996795556505021"/>
        <name val="Cambria"/>
        <scheme val="none"/>
      </font>
      <fill>
        <patternFill patternType="gray125">
          <fgColor indexed="23"/>
          <bgColor indexed="9"/>
        </patternFill>
      </fill>
    </dxf>
    <dxf>
      <font>
        <strike val="0"/>
        <color theme="0" tint="-0.14996795556505021"/>
        <name val="Cambria"/>
        <scheme val="none"/>
      </font>
      <fill>
        <patternFill patternType="gray125">
          <fgColor indexed="23"/>
          <bgColor indexed="9"/>
        </patternFill>
      </fill>
    </dxf>
    <dxf>
      <font>
        <strike val="0"/>
        <color theme="0" tint="-0.14996795556505021"/>
        <name val="Cambria"/>
        <scheme val="none"/>
      </font>
      <fill>
        <patternFill patternType="gray125">
          <fgColor indexed="23"/>
          <bgColor indexed="9"/>
        </patternFill>
      </fill>
    </dxf>
    <dxf>
      <font>
        <strike val="0"/>
        <color theme="0" tint="-0.14996795556505021"/>
        <name val="Cambria"/>
        <scheme val="none"/>
      </font>
      <fill>
        <patternFill patternType="gray125">
          <fgColor indexed="23"/>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3399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99"/>
      <color rgb="FFCCFFFF"/>
      <color rgb="FFFFFF66"/>
      <color rgb="FFFFCCFF"/>
      <color rgb="FF83E65C"/>
      <color rgb="FFFF99CC"/>
      <color rgb="FF808080"/>
      <color rgb="FFFFFFCC"/>
      <color rgb="FFFFE7FF"/>
      <color rgb="FFFF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6" dropStyle="combo" dx="16" fmlaLink="'General Assumptions'!$C$3" fmlaRange="'General Assumptions'!$B$7:$B$57" sel="1" val="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energystar.gov"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184005</xdr:colOff>
      <xdr:row>0</xdr:row>
      <xdr:rowOff>19049</xdr:rowOff>
    </xdr:from>
    <xdr:to>
      <xdr:col>11</xdr:col>
      <xdr:colOff>206665</xdr:colOff>
      <xdr:row>1</xdr:row>
      <xdr:rowOff>348626</xdr:rowOff>
    </xdr:to>
    <xdr:pic>
      <xdr:nvPicPr>
        <xdr:cNvPr id="10370" name="Picture 197">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131136" y="19049"/>
          <a:ext cx="2596430" cy="795003"/>
        </a:xfrm>
        <a:prstGeom prst="rect">
          <a:avLst/>
        </a:prstGeom>
        <a:noFill/>
        <a:ln w="1">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6</xdr:row>
          <xdr:rowOff>0</xdr:rowOff>
        </xdr:from>
        <xdr:to>
          <xdr:col>5</xdr:col>
          <xdr:colOff>19050</xdr:colOff>
          <xdr:row>7</xdr:row>
          <xdr:rowOff>0</xdr:rowOff>
        </xdr:to>
        <xdr:sp macro="" textlink="">
          <xdr:nvSpPr>
            <xdr:cNvPr id="10241" name="Drop Down 1" hidden="1">
              <a:extLst>
                <a:ext uri="{63B3BB69-23CF-44E3-9099-C40C66FF867C}">
                  <a14:compatExt spid="_x0000_s10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nergystar.gov/index.cfm?c=steamcookers.pr_crit_steamcooker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energystar.gov/index.cfm?c=steamcookers.pr_crit_steamcooker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eia.gov/forecasts/aeo/er/" TargetMode="External"/><Relationship Id="rId2" Type="http://schemas.openxmlformats.org/officeDocument/2006/relationships/hyperlink" Target="http://www.eia.doe.gov/cneaf/electricity/epm/epm_sum.html" TargetMode="External"/><Relationship Id="rId1" Type="http://schemas.openxmlformats.org/officeDocument/2006/relationships/hyperlink" Target="http://www.eia.doe.gov/oil_gas/natural_gas/data_publications/natural_gas_monthly/ngm.html" TargetMode="External"/><Relationship Id="rId6" Type="http://schemas.openxmlformats.org/officeDocument/2006/relationships/printerSettings" Target="../printerSettings/printerSettings4.bin"/><Relationship Id="rId5" Type="http://schemas.openxmlformats.org/officeDocument/2006/relationships/hyperlink" Target="http://www.eia.gov/dnav/ng/ng_pri_sum_a_EPG0_PRS_DMcf_m.htm" TargetMode="External"/><Relationship Id="rId4" Type="http://schemas.openxmlformats.org/officeDocument/2006/relationships/hyperlink" Target="http://www.eia.gov/forecasts/aeo/er/"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energystar.gov/products/certified-products/detail/commercial-ovens" TargetMode="External"/><Relationship Id="rId2" Type="http://schemas.openxmlformats.org/officeDocument/2006/relationships/hyperlink" Target="http://www.energystar.gov/products/certified-products/detail/commercial-refrigerators-freezers" TargetMode="External"/><Relationship Id="rId1" Type="http://schemas.openxmlformats.org/officeDocument/2006/relationships/hyperlink" Target="http://www.energystar.gov/products/certified-products/detail/commercial-refrigerators-freezers"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57"/>
    <pageSetUpPr fitToPage="1"/>
  </sheetPr>
  <dimension ref="A1:R667"/>
  <sheetViews>
    <sheetView showGridLines="0" showRowColHeaders="0" tabSelected="1" topLeftCell="A49" zoomScaleNormal="100" zoomScaleSheetLayoutView="25" workbookViewId="0">
      <selection activeCell="L53" sqref="L53:N55"/>
    </sheetView>
  </sheetViews>
  <sheetFormatPr defaultColWidth="19" defaultRowHeight="12.75"/>
  <cols>
    <col min="1" max="1" width="11.7109375" style="14" customWidth="1"/>
    <col min="2" max="2" width="14.7109375" style="14" customWidth="1"/>
    <col min="3" max="3" width="12.7109375" style="14" customWidth="1"/>
    <col min="4" max="4" width="14.7109375" style="14" customWidth="1"/>
    <col min="5" max="11" width="19" style="14" customWidth="1"/>
    <col min="12" max="12" width="20.7109375" style="14" customWidth="1"/>
    <col min="13" max="13" width="10.7109375" style="14" customWidth="1"/>
    <col min="14" max="16384" width="19" style="14"/>
  </cols>
  <sheetData>
    <row r="1" spans="1:13" ht="36.950000000000003" customHeight="1">
      <c r="A1" s="233" t="s">
        <v>220</v>
      </c>
      <c r="B1" s="234"/>
      <c r="C1" s="234"/>
      <c r="D1" s="234"/>
      <c r="E1" s="234"/>
      <c r="F1" s="234"/>
      <c r="G1" s="234"/>
      <c r="H1" s="234"/>
      <c r="I1" s="37"/>
      <c r="M1" s="60"/>
    </row>
    <row r="2" spans="1:13" ht="31.15" customHeight="1">
      <c r="A2" s="235" t="s">
        <v>130</v>
      </c>
      <c r="B2" s="236"/>
      <c r="C2" s="236"/>
      <c r="D2" s="236"/>
      <c r="E2" s="236"/>
      <c r="F2" s="236"/>
      <c r="G2" s="236"/>
      <c r="H2" s="236"/>
      <c r="I2" s="38"/>
      <c r="M2" s="60"/>
    </row>
    <row r="3" spans="1:13" s="36" customFormat="1" ht="15.95" customHeight="1">
      <c r="A3" s="237" t="s">
        <v>224</v>
      </c>
      <c r="B3" s="226"/>
      <c r="C3" s="226"/>
      <c r="D3" s="241"/>
      <c r="E3" s="226"/>
      <c r="F3" s="226"/>
      <c r="G3" s="226"/>
      <c r="H3" s="226"/>
      <c r="I3" s="226"/>
      <c r="J3" s="226"/>
      <c r="K3" s="232"/>
      <c r="M3" s="61"/>
    </row>
    <row r="4" spans="1:13" s="36" customFormat="1" ht="15.95" customHeight="1">
      <c r="A4" s="238" t="s">
        <v>230</v>
      </c>
      <c r="B4" s="236"/>
      <c r="C4" s="236"/>
      <c r="D4" s="236"/>
      <c r="E4" s="236"/>
      <c r="F4" s="236"/>
      <c r="G4" s="236"/>
      <c r="H4" s="236"/>
      <c r="I4" s="236"/>
      <c r="J4" s="222"/>
      <c r="K4" s="222"/>
      <c r="M4" s="61"/>
    </row>
    <row r="5" spans="1:13" s="36" customFormat="1" ht="13.5" customHeight="1">
      <c r="A5" s="305" t="s">
        <v>128</v>
      </c>
      <c r="B5" s="295"/>
      <c r="C5" s="295"/>
      <c r="D5" s="295"/>
      <c r="E5" s="295"/>
      <c r="F5" s="223"/>
      <c r="G5" s="223"/>
      <c r="H5" s="223"/>
      <c r="I5" s="223"/>
      <c r="J5" s="222"/>
      <c r="K5" s="222"/>
      <c r="M5" s="61"/>
    </row>
    <row r="6" spans="1:13" ht="33" customHeight="1">
      <c r="A6" s="249" t="s">
        <v>129</v>
      </c>
      <c r="B6" s="220"/>
      <c r="C6" s="221"/>
      <c r="D6" s="221"/>
      <c r="E6" s="221"/>
      <c r="F6" s="221"/>
      <c r="G6" s="221"/>
      <c r="H6" s="221"/>
      <c r="I6" s="221"/>
      <c r="M6" s="60"/>
    </row>
    <row r="7" spans="1:13" ht="16.5" customHeight="1">
      <c r="A7" s="18"/>
      <c r="B7" s="26" t="s">
        <v>52</v>
      </c>
      <c r="E7" s="16"/>
      <c r="G7" s="19"/>
      <c r="H7" s="19"/>
      <c r="I7" s="19"/>
      <c r="J7" s="19"/>
      <c r="K7" s="19"/>
      <c r="M7" s="60"/>
    </row>
    <row r="8" spans="1:13" ht="16.5" customHeight="1">
      <c r="A8" s="18"/>
      <c r="B8" s="26" t="s">
        <v>58</v>
      </c>
      <c r="E8" s="58">
        <f>'General Assumptions'!C4</f>
        <v>0.10390000000000001</v>
      </c>
      <c r="F8" s="280" t="str">
        <f>IF('General Assumptions'!C3=1,"","Average ")&amp;'General Assumptions'!D3&amp;" commercial rates are $"&amp;VLOOKUP('General Assumptions'!C3,'General Assumptions'!A7:D58,3)&amp;"/kWh, $"&amp;VLOOKUP('General Assumptions'!C3,'General Assumptions'!A7:D58,4)&amp;"/therm, $"&amp;'General Assumptions'!D60&amp;"/thousand gallons.  
If you know your own rates, enter them here."</f>
        <v>U.S. average commercial rates are $0.1039/kWh, $0.905/therm, $6.98/thousand gallons.  
If you know your own rates, enter them here.</v>
      </c>
      <c r="G8" s="281"/>
      <c r="H8" s="281"/>
      <c r="I8" s="281"/>
      <c r="J8" s="256"/>
      <c r="K8" s="15"/>
      <c r="M8" s="60"/>
    </row>
    <row r="9" spans="1:13" ht="16.5" customHeight="1">
      <c r="A9" s="18"/>
      <c r="B9" s="26" t="s">
        <v>76</v>
      </c>
      <c r="E9" s="58">
        <f>'General Assumptions'!C5</f>
        <v>0.90500000000000003</v>
      </c>
      <c r="F9" s="282"/>
      <c r="G9" s="281"/>
      <c r="H9" s="281"/>
      <c r="I9" s="281"/>
      <c r="J9" s="256"/>
      <c r="K9" s="15"/>
      <c r="M9" s="60"/>
    </row>
    <row r="10" spans="1:13" ht="16.5" customHeight="1">
      <c r="A10" s="18"/>
      <c r="B10" s="26" t="s">
        <v>131</v>
      </c>
      <c r="E10" s="25">
        <f>'General Assumptions'!D60</f>
        <v>6.98</v>
      </c>
      <c r="F10" s="282"/>
      <c r="G10" s="281"/>
      <c r="H10" s="281"/>
      <c r="I10" s="281"/>
      <c r="J10" s="257"/>
      <c r="K10" s="15"/>
      <c r="M10" s="60"/>
    </row>
    <row r="11" spans="1:13" s="17" customFormat="1" ht="37.9" customHeight="1">
      <c r="A11" s="249" t="s">
        <v>227</v>
      </c>
      <c r="B11" s="224"/>
      <c r="C11" s="224"/>
      <c r="D11" s="224"/>
      <c r="E11" s="225"/>
      <c r="F11" s="225"/>
      <c r="G11" s="225"/>
      <c r="H11" s="225"/>
      <c r="I11" s="225"/>
      <c r="J11" s="225"/>
      <c r="M11" s="62"/>
    </row>
    <row r="12" spans="1:13" s="22" customFormat="1" ht="44.1" customHeight="1">
      <c r="A12" s="247" t="s">
        <v>67</v>
      </c>
      <c r="B12" s="23"/>
      <c r="C12" s="20"/>
      <c r="D12" s="20"/>
      <c r="E12" s="142" t="s">
        <v>0</v>
      </c>
      <c r="F12" s="142" t="s">
        <v>156</v>
      </c>
      <c r="G12" s="142" t="s">
        <v>80</v>
      </c>
      <c r="H12" s="142" t="s">
        <v>81</v>
      </c>
      <c r="I12" s="142" t="s">
        <v>86</v>
      </c>
      <c r="J12" s="142" t="s">
        <v>157</v>
      </c>
      <c r="K12" s="229" t="s">
        <v>225</v>
      </c>
      <c r="L12" s="35"/>
      <c r="M12" s="63"/>
    </row>
    <row r="13" spans="1:13" s="16" customFormat="1" ht="16.5" customHeight="1">
      <c r="A13" s="248"/>
      <c r="B13" s="315" t="s">
        <v>87</v>
      </c>
      <c r="C13" s="287" t="s">
        <v>77</v>
      </c>
      <c r="D13" s="288"/>
      <c r="E13" s="145">
        <v>0</v>
      </c>
      <c r="F13" s="146" t="e">
        <f>#REF!</f>
        <v>#REF!</v>
      </c>
      <c r="G13" s="219" t="s">
        <v>133</v>
      </c>
      <c r="H13" s="148" t="s">
        <v>155</v>
      </c>
      <c r="I13" s="146" t="e">
        <f>#REF!</f>
        <v>#REF!</v>
      </c>
      <c r="J13" s="149" t="e">
        <f>#REF!</f>
        <v>#REF!</v>
      </c>
      <c r="K13" s="231">
        <v>0</v>
      </c>
    </row>
    <row r="14" spans="1:13" s="16" customFormat="1" ht="16.5" customHeight="1">
      <c r="A14" s="248"/>
      <c r="B14" s="297"/>
      <c r="C14" s="283" t="s">
        <v>199</v>
      </c>
      <c r="D14" s="284"/>
      <c r="E14" s="145">
        <v>0</v>
      </c>
      <c r="F14" s="146" t="e">
        <f>#REF!</f>
        <v>#REF!</v>
      </c>
      <c r="G14" s="219" t="s">
        <v>133</v>
      </c>
      <c r="H14" s="148" t="s">
        <v>155</v>
      </c>
      <c r="I14" s="146" t="e">
        <f>#REF!</f>
        <v>#REF!</v>
      </c>
      <c r="J14" s="149" t="e">
        <f>#REF!</f>
        <v>#REF!</v>
      </c>
      <c r="K14" s="231">
        <v>0</v>
      </c>
      <c r="M14" s="59"/>
    </row>
    <row r="15" spans="1:13" s="16" customFormat="1" ht="16.5" customHeight="1">
      <c r="A15" s="248"/>
      <c r="B15" s="297"/>
      <c r="C15" s="283" t="s">
        <v>78</v>
      </c>
      <c r="D15" s="284"/>
      <c r="E15" s="145">
        <v>0</v>
      </c>
      <c r="F15" s="146" t="e">
        <f>#REF!</f>
        <v>#REF!</v>
      </c>
      <c r="G15" s="219" t="s">
        <v>133</v>
      </c>
      <c r="H15" s="148" t="s">
        <v>155</v>
      </c>
      <c r="I15" s="146" t="e">
        <f>#REF!</f>
        <v>#REF!</v>
      </c>
      <c r="J15" s="149" t="e">
        <f>#REF!</f>
        <v>#REF!</v>
      </c>
      <c r="K15" s="231">
        <v>0</v>
      </c>
      <c r="M15" s="59"/>
    </row>
    <row r="16" spans="1:13" s="16" customFormat="1" ht="16.5" customHeight="1">
      <c r="A16" s="248"/>
      <c r="B16" s="297"/>
      <c r="C16" s="283" t="s">
        <v>79</v>
      </c>
      <c r="D16" s="284"/>
      <c r="E16" s="145">
        <v>0</v>
      </c>
      <c r="F16" s="146" t="e">
        <f>#REF!</f>
        <v>#REF!</v>
      </c>
      <c r="G16" s="219" t="s">
        <v>133</v>
      </c>
      <c r="H16" s="148" t="s">
        <v>155</v>
      </c>
      <c r="I16" s="146" t="e">
        <f>#REF!</f>
        <v>#REF!</v>
      </c>
      <c r="J16" s="149" t="e">
        <f>#REF!</f>
        <v>#REF!</v>
      </c>
      <c r="K16" s="231">
        <v>0</v>
      </c>
    </row>
    <row r="17" spans="1:15" s="16" customFormat="1" ht="16.5" customHeight="1">
      <c r="A17" s="248"/>
      <c r="B17" s="296" t="s">
        <v>88</v>
      </c>
      <c r="C17" s="283" t="s">
        <v>77</v>
      </c>
      <c r="D17" s="284"/>
      <c r="E17" s="145">
        <v>0</v>
      </c>
      <c r="F17" s="146" t="e">
        <f>#REF!</f>
        <v>#REF!</v>
      </c>
      <c r="G17" s="219" t="s">
        <v>133</v>
      </c>
      <c r="H17" s="147" t="s">
        <v>133</v>
      </c>
      <c r="I17" s="146" t="e">
        <f>#REF!</f>
        <v>#REF!</v>
      </c>
      <c r="J17" s="149" t="e">
        <f>#REF!</f>
        <v>#REF!</v>
      </c>
      <c r="K17" s="231">
        <v>0</v>
      </c>
      <c r="M17" s="59"/>
    </row>
    <row r="18" spans="1:15" s="16" customFormat="1" ht="16.5" customHeight="1">
      <c r="A18" s="248"/>
      <c r="B18" s="297"/>
      <c r="C18" s="283" t="s">
        <v>199</v>
      </c>
      <c r="D18" s="284"/>
      <c r="E18" s="145">
        <v>0</v>
      </c>
      <c r="F18" s="146" t="e">
        <f>#REF!</f>
        <v>#REF!</v>
      </c>
      <c r="G18" s="147" t="s">
        <v>133</v>
      </c>
      <c r="H18" s="147" t="s">
        <v>133</v>
      </c>
      <c r="I18" s="146" t="e">
        <f>#REF!</f>
        <v>#REF!</v>
      </c>
      <c r="J18" s="149" t="e">
        <f>#REF!</f>
        <v>#REF!</v>
      </c>
      <c r="K18" s="231">
        <v>0</v>
      </c>
      <c r="M18" s="59"/>
    </row>
    <row r="19" spans="1:15" s="16" customFormat="1" ht="16.5" customHeight="1">
      <c r="A19" s="248"/>
      <c r="B19" s="297"/>
      <c r="C19" s="283" t="s">
        <v>78</v>
      </c>
      <c r="D19" s="284"/>
      <c r="E19" s="145">
        <v>0</v>
      </c>
      <c r="F19" s="146" t="e">
        <f>#REF!</f>
        <v>#REF!</v>
      </c>
      <c r="G19" s="147" t="s">
        <v>133</v>
      </c>
      <c r="H19" s="147" t="s">
        <v>133</v>
      </c>
      <c r="I19" s="146" t="e">
        <f>#REF!</f>
        <v>#REF!</v>
      </c>
      <c r="J19" s="149" t="e">
        <f>#REF!</f>
        <v>#REF!</v>
      </c>
      <c r="K19" s="231">
        <v>0</v>
      </c>
      <c r="M19" s="59"/>
    </row>
    <row r="20" spans="1:15" s="16" customFormat="1" ht="16.5" customHeight="1">
      <c r="A20" s="248"/>
      <c r="B20" s="297"/>
      <c r="C20" s="283" t="s">
        <v>79</v>
      </c>
      <c r="D20" s="284"/>
      <c r="E20" s="145">
        <v>0</v>
      </c>
      <c r="F20" s="146" t="e">
        <f>#REF!</f>
        <v>#REF!</v>
      </c>
      <c r="G20" s="147" t="s">
        <v>133</v>
      </c>
      <c r="H20" s="147" t="s">
        <v>133</v>
      </c>
      <c r="I20" s="146" t="e">
        <f>#REF!</f>
        <v>#REF!</v>
      </c>
      <c r="J20" s="149" t="e">
        <f>#REF!</f>
        <v>#REF!</v>
      </c>
      <c r="K20" s="231">
        <v>0</v>
      </c>
      <c r="M20" s="59"/>
    </row>
    <row r="21" spans="1:15" s="16" customFormat="1" ht="16.5" customHeight="1">
      <c r="A21" s="248"/>
      <c r="B21" s="298"/>
      <c r="C21" s="289" t="s">
        <v>200</v>
      </c>
      <c r="D21" s="286"/>
      <c r="E21" s="145">
        <v>0</v>
      </c>
      <c r="F21" s="146" t="e">
        <f>#REF!</f>
        <v>#REF!</v>
      </c>
      <c r="G21" s="219" t="s">
        <v>133</v>
      </c>
      <c r="H21" s="219" t="s">
        <v>133</v>
      </c>
      <c r="I21" s="146" t="e">
        <f>#REF!</f>
        <v>#REF!</v>
      </c>
      <c r="J21" s="149" t="e">
        <f>#REF!</f>
        <v>#REF!</v>
      </c>
      <c r="K21" s="231">
        <v>0</v>
      </c>
      <c r="L21" s="141"/>
      <c r="M21" s="59"/>
    </row>
    <row r="22" spans="1:15" s="16" customFormat="1" ht="54" customHeight="1">
      <c r="A22" s="247" t="s">
        <v>66</v>
      </c>
      <c r="B22" s="23"/>
      <c r="C22" s="15"/>
      <c r="D22" s="15"/>
      <c r="E22" s="21" t="s">
        <v>0</v>
      </c>
      <c r="F22" s="21" t="s">
        <v>73</v>
      </c>
      <c r="G22" s="21" t="s">
        <v>127</v>
      </c>
      <c r="H22" s="21" t="s">
        <v>157</v>
      </c>
      <c r="I22" s="229" t="s">
        <v>225</v>
      </c>
      <c r="J22" s="20"/>
      <c r="M22" s="59"/>
    </row>
    <row r="23" spans="1:15" s="16" customFormat="1" ht="16.5" customHeight="1">
      <c r="A23" s="247"/>
      <c r="C23" s="287" t="s">
        <v>74</v>
      </c>
      <c r="D23" s="288"/>
      <c r="E23" s="145">
        <v>0</v>
      </c>
      <c r="F23" s="150" t="e">
        <f>#REF!</f>
        <v>#REF!</v>
      </c>
      <c r="G23" s="150" t="e">
        <f>#REF!</f>
        <v>#REF!</v>
      </c>
      <c r="H23" s="149" t="e">
        <f>#REF!</f>
        <v>#REF!</v>
      </c>
      <c r="I23" s="231">
        <v>0</v>
      </c>
      <c r="J23" s="20"/>
      <c r="K23" s="139"/>
      <c r="L23" s="139"/>
      <c r="M23" s="59"/>
    </row>
    <row r="24" spans="1:15" s="16" customFormat="1" ht="16.5" customHeight="1">
      <c r="A24" s="247"/>
      <c r="C24" s="285" t="s">
        <v>75</v>
      </c>
      <c r="D24" s="286"/>
      <c r="E24" s="145">
        <v>0</v>
      </c>
      <c r="F24" s="150" t="e">
        <f>#REF!</f>
        <v>#REF!</v>
      </c>
      <c r="G24" s="150" t="e">
        <f>#REF!</f>
        <v>#REF!</v>
      </c>
      <c r="H24" s="149" t="e">
        <f>#REF!</f>
        <v>#REF!</v>
      </c>
      <c r="I24" s="231">
        <v>0</v>
      </c>
      <c r="J24" s="20"/>
      <c r="L24" s="143"/>
      <c r="M24" s="59"/>
    </row>
    <row r="25" spans="1:15" s="16" customFormat="1" ht="54" customHeight="1">
      <c r="A25" s="247" t="s">
        <v>70</v>
      </c>
      <c r="B25" s="23"/>
      <c r="C25" s="15"/>
      <c r="D25" s="15"/>
      <c r="E25" s="142" t="s">
        <v>0</v>
      </c>
      <c r="F25" s="142" t="s">
        <v>91</v>
      </c>
      <c r="G25" s="142" t="s">
        <v>82</v>
      </c>
      <c r="H25" s="142" t="s">
        <v>86</v>
      </c>
      <c r="I25" s="142" t="s">
        <v>157</v>
      </c>
      <c r="J25" s="229" t="s">
        <v>225</v>
      </c>
      <c r="K25" s="239"/>
      <c r="L25" s="240"/>
      <c r="M25" s="137"/>
    </row>
    <row r="26" spans="1:15" s="16" customFormat="1" ht="16.5" customHeight="1">
      <c r="A26" s="247"/>
      <c r="B26" s="309" t="s">
        <v>63</v>
      </c>
      <c r="C26" s="287" t="s">
        <v>196</v>
      </c>
      <c r="D26" s="288"/>
      <c r="E26" s="145">
        <v>0</v>
      </c>
      <c r="F26" s="146" t="e">
        <f>#REF!</f>
        <v>#REF!</v>
      </c>
      <c r="G26" s="146" t="e">
        <f>#REF!</f>
        <v>#REF!</v>
      </c>
      <c r="H26" s="146" t="e">
        <f>#REF!</f>
        <v>#REF!</v>
      </c>
      <c r="I26" s="149" t="e">
        <f>#REF!</f>
        <v>#REF!</v>
      </c>
      <c r="J26" s="231">
        <v>0</v>
      </c>
      <c r="K26" s="312" t="s">
        <v>176</v>
      </c>
      <c r="L26" s="313"/>
      <c r="M26" s="313"/>
      <c r="N26" s="138" t="str">
        <f>IF(E26=0,"",IF(F26/G26&lt;MIN(#REF!),"","error"))</f>
        <v/>
      </c>
    </row>
    <row r="27" spans="1:15" s="16" customFormat="1" ht="16.5" customHeight="1">
      <c r="A27" s="247"/>
      <c r="B27" s="310"/>
      <c r="C27" s="287" t="s">
        <v>197</v>
      </c>
      <c r="D27" s="288"/>
      <c r="E27" s="145">
        <v>0</v>
      </c>
      <c r="F27" s="146" t="e">
        <f>#REF!</f>
        <v>#REF!</v>
      </c>
      <c r="G27" s="146" t="e">
        <f>#REF!</f>
        <v>#REF!</v>
      </c>
      <c r="H27" s="146" t="e">
        <f>#REF!</f>
        <v>#REF!</v>
      </c>
      <c r="I27" s="149" t="e">
        <f>#REF!</f>
        <v>#REF!</v>
      </c>
      <c r="J27" s="231">
        <v>0</v>
      </c>
      <c r="K27" s="314"/>
      <c r="L27" s="313"/>
      <c r="M27" s="313"/>
      <c r="N27" s="138" t="str">
        <f>IF(E27=0,"",IF(F27/G27&lt;MIN(#REF!),"","error"))</f>
        <v/>
      </c>
    </row>
    <row r="28" spans="1:15" s="16" customFormat="1" ht="16.5" customHeight="1">
      <c r="A28" s="247"/>
      <c r="B28" s="310" t="s">
        <v>64</v>
      </c>
      <c r="C28" s="287" t="s">
        <v>196</v>
      </c>
      <c r="D28" s="288"/>
      <c r="E28" s="145">
        <v>0</v>
      </c>
      <c r="F28" s="146" t="e">
        <f>#REF!</f>
        <v>#REF!</v>
      </c>
      <c r="G28" s="146" t="e">
        <f>#REF!</f>
        <v>#REF!</v>
      </c>
      <c r="H28" s="146" t="e">
        <f>#REF!</f>
        <v>#REF!</v>
      </c>
      <c r="I28" s="149" t="e">
        <f>#REF!</f>
        <v>#REF!</v>
      </c>
      <c r="J28" s="231">
        <v>0</v>
      </c>
      <c r="K28" s="314"/>
      <c r="L28" s="313"/>
      <c r="M28" s="313"/>
      <c r="N28" s="138" t="str">
        <f>IF(E28=0,"",IF(F28/G28&lt;MIN(#REF!),"","error"))</f>
        <v/>
      </c>
    </row>
    <row r="29" spans="1:15" s="16" customFormat="1" ht="16.5" customHeight="1">
      <c r="A29" s="247"/>
      <c r="B29" s="311"/>
      <c r="C29" s="285" t="s">
        <v>197</v>
      </c>
      <c r="D29" s="286"/>
      <c r="E29" s="145">
        <v>0</v>
      </c>
      <c r="F29" s="146" t="e">
        <f>#REF!</f>
        <v>#REF!</v>
      </c>
      <c r="G29" s="146" t="e">
        <f>#REF!</f>
        <v>#REF!</v>
      </c>
      <c r="H29" s="146" t="e">
        <f>#REF!</f>
        <v>#REF!</v>
      </c>
      <c r="I29" s="149" t="e">
        <f>#REF!</f>
        <v>#REF!</v>
      </c>
      <c r="J29" s="231">
        <v>0</v>
      </c>
      <c r="K29" s="314"/>
      <c r="L29" s="313"/>
      <c r="M29" s="313"/>
      <c r="N29" s="138" t="str">
        <f>IF(E29=0,"",IF(F29/G29&lt;MIN(#REF!),"","error"))</f>
        <v/>
      </c>
    </row>
    <row r="30" spans="1:15" s="16" customFormat="1" ht="54" customHeight="1">
      <c r="A30" s="247" t="s">
        <v>71</v>
      </c>
      <c r="B30" s="23"/>
      <c r="C30" s="15"/>
      <c r="D30" s="15"/>
      <c r="E30" s="21" t="s">
        <v>0</v>
      </c>
      <c r="F30" s="21" t="s">
        <v>91</v>
      </c>
      <c r="G30" s="21" t="s">
        <v>147</v>
      </c>
      <c r="H30" s="21" t="s">
        <v>82</v>
      </c>
      <c r="I30" s="21" t="s">
        <v>86</v>
      </c>
      <c r="J30" s="21" t="s">
        <v>157</v>
      </c>
      <c r="K30" s="229" t="s">
        <v>225</v>
      </c>
      <c r="L30" s="306" t="s">
        <v>178</v>
      </c>
      <c r="M30" s="306"/>
      <c r="N30" s="306"/>
    </row>
    <row r="31" spans="1:15" s="16" customFormat="1" ht="16.5" customHeight="1">
      <c r="A31" s="247"/>
      <c r="C31" s="287" t="s">
        <v>63</v>
      </c>
      <c r="D31" s="288"/>
      <c r="E31" s="145">
        <v>0</v>
      </c>
      <c r="F31" s="146" t="e">
        <f>#REF!</f>
        <v>#REF!</v>
      </c>
      <c r="G31" s="146" t="e">
        <f>#REF!</f>
        <v>#REF!</v>
      </c>
      <c r="H31" s="146" t="e">
        <f>#REF!</f>
        <v>#REF!</v>
      </c>
      <c r="I31" s="146" t="e">
        <f>#REF!</f>
        <v>#REF!</v>
      </c>
      <c r="J31" s="149" t="e">
        <f>#REF!</f>
        <v>#REF!</v>
      </c>
      <c r="K31" s="231">
        <v>0</v>
      </c>
      <c r="L31" s="306"/>
      <c r="M31" s="306"/>
      <c r="N31" s="306"/>
      <c r="O31" s="138" t="str">
        <f>IF(E31=0,"",IF(F31/H31/(G31*#REF!)&lt;MIN(#REF!),"","error"))</f>
        <v/>
      </c>
    </row>
    <row r="32" spans="1:15" s="16" customFormat="1" ht="16.5" customHeight="1">
      <c r="A32" s="247"/>
      <c r="C32" s="285" t="s">
        <v>64</v>
      </c>
      <c r="D32" s="286"/>
      <c r="E32" s="145">
        <v>0</v>
      </c>
      <c r="F32" s="146" t="e">
        <f>#REF!</f>
        <v>#REF!</v>
      </c>
      <c r="G32" s="146" t="e">
        <f>#REF!</f>
        <v>#REF!</v>
      </c>
      <c r="H32" s="146" t="e">
        <f>#REF!</f>
        <v>#REF!</v>
      </c>
      <c r="I32" s="146" t="e">
        <f>#REF!</f>
        <v>#REF!</v>
      </c>
      <c r="J32" s="149" t="e">
        <f>#REF!</f>
        <v>#REF!</v>
      </c>
      <c r="K32" s="231">
        <v>0</v>
      </c>
      <c r="L32" s="306"/>
      <c r="M32" s="306"/>
      <c r="N32" s="306"/>
      <c r="O32" s="138" t="str">
        <f>IF(E32=0,"",IF(F32/H32/(G32*#REF!)&lt;MIN(#REF!),"","error"))</f>
        <v/>
      </c>
    </row>
    <row r="33" spans="1:18" s="16" customFormat="1" ht="54" customHeight="1">
      <c r="A33" s="248"/>
      <c r="B33" s="243"/>
      <c r="C33" s="246"/>
      <c r="D33" s="246"/>
      <c r="E33" s="21" t="s">
        <v>0</v>
      </c>
      <c r="F33" s="21" t="s">
        <v>73</v>
      </c>
      <c r="G33" s="21" t="s">
        <v>82</v>
      </c>
      <c r="H33" s="21" t="s">
        <v>86</v>
      </c>
      <c r="I33" s="21" t="s">
        <v>157</v>
      </c>
      <c r="J33" s="229" t="s">
        <v>225</v>
      </c>
      <c r="M33" s="59"/>
    </row>
    <row r="34" spans="1:18" s="16" customFormat="1" ht="16.5" customHeight="1">
      <c r="A34" s="247" t="s">
        <v>69</v>
      </c>
      <c r="B34" s="243"/>
      <c r="C34" s="246"/>
      <c r="D34" s="246"/>
      <c r="E34" s="145">
        <v>0</v>
      </c>
      <c r="F34" s="150" t="e">
        <f>#REF!</f>
        <v>#REF!</v>
      </c>
      <c r="G34" s="146" t="e">
        <f>#REF!</f>
        <v>#REF!</v>
      </c>
      <c r="H34" s="146" t="e">
        <f>#REF!</f>
        <v>#REF!</v>
      </c>
      <c r="I34" s="149" t="e">
        <f>#REF!</f>
        <v>#REF!</v>
      </c>
      <c r="J34" s="231">
        <v>0</v>
      </c>
    </row>
    <row r="35" spans="1:18" s="16" customFormat="1" ht="54" customHeight="1">
      <c r="A35" s="247" t="s">
        <v>68</v>
      </c>
      <c r="B35" s="23"/>
      <c r="C35" s="15"/>
      <c r="D35" s="15"/>
      <c r="E35" s="142" t="s">
        <v>0</v>
      </c>
      <c r="F35" s="142" t="s">
        <v>85</v>
      </c>
      <c r="G35" s="142" t="s">
        <v>84</v>
      </c>
      <c r="H35" s="142" t="s">
        <v>86</v>
      </c>
      <c r="I35" s="142" t="s">
        <v>157</v>
      </c>
      <c r="J35" s="229" t="s">
        <v>225</v>
      </c>
    </row>
    <row r="36" spans="1:18" s="16" customFormat="1" ht="16.5" customHeight="1">
      <c r="A36" s="247"/>
      <c r="B36" s="277" t="s">
        <v>202</v>
      </c>
      <c r="C36" s="287" t="s">
        <v>89</v>
      </c>
      <c r="D36" s="288"/>
      <c r="E36" s="145">
        <v>0</v>
      </c>
      <c r="F36" s="146" t="e">
        <f>#REF!</f>
        <v>#REF!</v>
      </c>
      <c r="G36" s="150" t="e">
        <f>#REF!</f>
        <v>#REF!</v>
      </c>
      <c r="H36" s="146" t="e">
        <f>#REF!</f>
        <v>#REF!</v>
      </c>
      <c r="I36" s="149" t="e">
        <f>#REF!</f>
        <v>#REF!</v>
      </c>
      <c r="J36" s="231">
        <v>0</v>
      </c>
    </row>
    <row r="37" spans="1:18" s="16" customFormat="1" ht="16.5" customHeight="1">
      <c r="A37" s="247"/>
      <c r="B37" s="316"/>
      <c r="C37" s="283" t="s">
        <v>204</v>
      </c>
      <c r="D37" s="284"/>
      <c r="E37" s="145">
        <v>0</v>
      </c>
      <c r="F37" s="146" t="e">
        <f>#REF!</f>
        <v>#REF!</v>
      </c>
      <c r="G37" s="150" t="e">
        <f>#REF!</f>
        <v>#REF!</v>
      </c>
      <c r="H37" s="146" t="e">
        <f>#REF!</f>
        <v>#REF!</v>
      </c>
      <c r="I37" s="149" t="e">
        <f>#REF!</f>
        <v>#REF!</v>
      </c>
      <c r="J37" s="231">
        <v>0</v>
      </c>
    </row>
    <row r="38" spans="1:18" s="16" customFormat="1" ht="16.5" customHeight="1">
      <c r="A38" s="247"/>
      <c r="B38" s="316"/>
      <c r="C38" s="283" t="s">
        <v>168</v>
      </c>
      <c r="D38" s="284"/>
      <c r="E38" s="145">
        <v>0</v>
      </c>
      <c r="F38" s="146" t="e">
        <f>#REF!</f>
        <v>#REF!</v>
      </c>
      <c r="G38" s="150" t="e">
        <f>#REF!</f>
        <v>#REF!</v>
      </c>
      <c r="H38" s="146" t="e">
        <f>#REF!</f>
        <v>#REF!</v>
      </c>
      <c r="I38" s="149" t="e">
        <f>#REF!</f>
        <v>#REF!</v>
      </c>
      <c r="J38" s="231">
        <v>0</v>
      </c>
      <c r="M38" s="59"/>
    </row>
    <row r="39" spans="1:18" s="16" customFormat="1" ht="16.5" customHeight="1">
      <c r="A39" s="247"/>
      <c r="B39" s="317" t="s">
        <v>203</v>
      </c>
      <c r="C39" s="283" t="s">
        <v>89</v>
      </c>
      <c r="D39" s="284"/>
      <c r="E39" s="145">
        <v>0</v>
      </c>
      <c r="F39" s="146" t="e">
        <f>#REF!</f>
        <v>#REF!</v>
      </c>
      <c r="G39" s="150" t="e">
        <f>#REF!</f>
        <v>#REF!</v>
      </c>
      <c r="H39" s="146" t="e">
        <f>#REF!</f>
        <v>#REF!</v>
      </c>
      <c r="I39" s="149" t="e">
        <f>#REF!</f>
        <v>#REF!</v>
      </c>
      <c r="J39" s="231">
        <v>0</v>
      </c>
      <c r="M39" s="59"/>
    </row>
    <row r="40" spans="1:18" s="16" customFormat="1" ht="16.5" customHeight="1">
      <c r="A40" s="247"/>
      <c r="B40" s="316"/>
      <c r="C40" s="283" t="s">
        <v>204</v>
      </c>
      <c r="D40" s="284"/>
      <c r="E40" s="145">
        <v>0</v>
      </c>
      <c r="F40" s="146" t="e">
        <f>#REF!</f>
        <v>#REF!</v>
      </c>
      <c r="G40" s="150" t="e">
        <f>#REF!</f>
        <v>#REF!</v>
      </c>
      <c r="H40" s="146" t="e">
        <f>#REF!</f>
        <v>#REF!</v>
      </c>
      <c r="I40" s="149" t="e">
        <f>#REF!</f>
        <v>#REF!</v>
      </c>
      <c r="J40" s="231">
        <v>0</v>
      </c>
      <c r="M40" s="59"/>
    </row>
    <row r="41" spans="1:18" s="16" customFormat="1" ht="16.5" customHeight="1">
      <c r="A41" s="247"/>
      <c r="B41" s="318"/>
      <c r="C41" s="289" t="s">
        <v>168</v>
      </c>
      <c r="D41" s="286"/>
      <c r="E41" s="145">
        <v>0</v>
      </c>
      <c r="F41" s="146" t="e">
        <f>#REF!</f>
        <v>#REF!</v>
      </c>
      <c r="G41" s="150" t="e">
        <f>#REF!</f>
        <v>#REF!</v>
      </c>
      <c r="H41" s="146" t="e">
        <f>#REF!</f>
        <v>#REF!</v>
      </c>
      <c r="I41" s="149" t="e">
        <f>#REF!</f>
        <v>#REF!</v>
      </c>
      <c r="J41" s="231">
        <v>0</v>
      </c>
      <c r="M41" s="59"/>
    </row>
    <row r="42" spans="1:18" s="16" customFormat="1" ht="54" customHeight="1">
      <c r="A42" s="247" t="s">
        <v>235</v>
      </c>
      <c r="B42" s="23"/>
      <c r="C42" s="15"/>
      <c r="D42" s="15"/>
      <c r="E42" s="142" t="s">
        <v>0</v>
      </c>
      <c r="F42" s="229" t="s">
        <v>236</v>
      </c>
      <c r="G42" s="142" t="s">
        <v>91</v>
      </c>
      <c r="H42" s="142" t="s">
        <v>82</v>
      </c>
      <c r="I42" s="142" t="s">
        <v>86</v>
      </c>
      <c r="J42" s="142" t="s">
        <v>157</v>
      </c>
      <c r="K42" s="229" t="s">
        <v>225</v>
      </c>
      <c r="O42" s="138"/>
    </row>
    <row r="43" spans="1:18" s="16" customFormat="1" ht="16.5" customHeight="1">
      <c r="A43" s="247"/>
      <c r="B43" s="277" t="s">
        <v>233</v>
      </c>
      <c r="C43" s="278" t="s">
        <v>63</v>
      </c>
      <c r="D43" s="244" t="s">
        <v>83</v>
      </c>
      <c r="E43" s="145">
        <v>0</v>
      </c>
      <c r="F43" s="250" t="s">
        <v>155</v>
      </c>
      <c r="G43" s="146" t="e">
        <f>#REF!</f>
        <v>#REF!</v>
      </c>
      <c r="H43" s="146" t="e">
        <f>#REF!</f>
        <v>#REF!</v>
      </c>
      <c r="I43" s="146" t="e">
        <f>#REF!</f>
        <v>#REF!</v>
      </c>
      <c r="J43" s="149" t="e">
        <f>#REF!</f>
        <v>#REF!</v>
      </c>
      <c r="K43" s="231">
        <v>0</v>
      </c>
      <c r="L43" s="291" t="s">
        <v>177</v>
      </c>
      <c r="M43" s="292"/>
      <c r="N43" s="292"/>
      <c r="O43" s="138" t="str">
        <f>IF(E43=0,"",IF(G43/H43&lt;MIN(#REF!),"","error"))</f>
        <v/>
      </c>
      <c r="P43" s="252"/>
      <c r="Q43" s="252"/>
      <c r="R43" s="252"/>
    </row>
    <row r="44" spans="1:18" s="16" customFormat="1" ht="16.5" customHeight="1">
      <c r="A44" s="247"/>
      <c r="B44" s="316"/>
      <c r="C44" s="279"/>
      <c r="D44" s="245" t="s">
        <v>213</v>
      </c>
      <c r="E44" s="145">
        <v>0</v>
      </c>
      <c r="F44" s="250" t="s">
        <v>155</v>
      </c>
      <c r="G44" s="146" t="e">
        <f>#REF!</f>
        <v>#REF!</v>
      </c>
      <c r="H44" s="146" t="e">
        <f>#REF!</f>
        <v>#REF!</v>
      </c>
      <c r="I44" s="146" t="e">
        <f>#REF!</f>
        <v>#REF!</v>
      </c>
      <c r="J44" s="149" t="e">
        <f>#REF!</f>
        <v>#REF!</v>
      </c>
      <c r="K44" s="231">
        <v>0</v>
      </c>
      <c r="L44" s="293"/>
      <c r="M44" s="292"/>
      <c r="N44" s="292"/>
      <c r="O44" s="138" t="str">
        <f>IF(E44=0,"",IF(G44/H44&lt;MIN(#REF!),"","error"))</f>
        <v/>
      </c>
      <c r="P44" s="252"/>
      <c r="Q44" s="252"/>
      <c r="R44" s="252"/>
    </row>
    <row r="45" spans="1:18" s="16" customFormat="1" ht="16.5" customHeight="1">
      <c r="A45" s="247"/>
      <c r="B45" s="316"/>
      <c r="C45" s="290" t="s">
        <v>64</v>
      </c>
      <c r="D45" s="284"/>
      <c r="E45" s="145">
        <v>0</v>
      </c>
      <c r="F45" s="250" t="s">
        <v>155</v>
      </c>
      <c r="G45" s="146" t="e">
        <f>#REF!</f>
        <v>#REF!</v>
      </c>
      <c r="H45" s="146" t="e">
        <f>#REF!</f>
        <v>#REF!</v>
      </c>
      <c r="I45" s="146" t="e">
        <f>#REF!</f>
        <v>#REF!</v>
      </c>
      <c r="J45" s="149" t="e">
        <f>#REF!</f>
        <v>#REF!</v>
      </c>
      <c r="K45" s="231">
        <v>0</v>
      </c>
      <c r="L45" s="293"/>
      <c r="M45" s="292"/>
      <c r="N45" s="292"/>
      <c r="O45" s="138" t="str">
        <f>IF(E45=0,"",IF(G45/H45&lt;MIN(#REF!),"","error"))</f>
        <v/>
      </c>
      <c r="P45" s="252"/>
      <c r="Q45" s="252"/>
      <c r="R45" s="252"/>
    </row>
    <row r="46" spans="1:18" s="16" customFormat="1" ht="16.5" customHeight="1">
      <c r="A46" s="247"/>
      <c r="B46" s="277" t="s">
        <v>234</v>
      </c>
      <c r="C46" s="287" t="s">
        <v>63</v>
      </c>
      <c r="D46" s="288"/>
      <c r="E46" s="145">
        <v>0</v>
      </c>
      <c r="F46" s="146" t="e">
        <f>#REF!</f>
        <v>#REF!</v>
      </c>
      <c r="G46" s="146" t="e">
        <f>#REF!</f>
        <v>#REF!</v>
      </c>
      <c r="H46" s="146" t="e">
        <f>#REF!</f>
        <v>#REF!</v>
      </c>
      <c r="I46" s="146" t="e">
        <f>#REF!</f>
        <v>#REF!</v>
      </c>
      <c r="J46" s="149" t="e">
        <f>#REF!</f>
        <v>#REF!</v>
      </c>
      <c r="K46" s="231">
        <v>0</v>
      </c>
      <c r="L46" s="293"/>
      <c r="M46" s="292"/>
      <c r="N46" s="292"/>
      <c r="O46" s="138" t="str">
        <f>IF(E46=0,"",IF(G46/H46&lt;MIN((#REF!*#REF!+#REF!*#REF!),(#REF!*#REF!+#REF!*#REF!)),"","error"))</f>
        <v/>
      </c>
      <c r="P46" s="252"/>
      <c r="Q46" s="252"/>
      <c r="R46" s="252"/>
    </row>
    <row r="47" spans="1:18" s="16" customFormat="1" ht="16.5" customHeight="1">
      <c r="A47" s="247"/>
      <c r="B47" s="277"/>
      <c r="C47" s="290" t="s">
        <v>64</v>
      </c>
      <c r="D47" s="284"/>
      <c r="E47" s="145">
        <v>0</v>
      </c>
      <c r="F47" s="146" t="e">
        <f>#REF!</f>
        <v>#REF!</v>
      </c>
      <c r="G47" s="146" t="e">
        <f>#REF!</f>
        <v>#REF!</v>
      </c>
      <c r="H47" s="146" t="e">
        <f>#REF!</f>
        <v>#REF!</v>
      </c>
      <c r="I47" s="146" t="e">
        <f>#REF!</f>
        <v>#REF!</v>
      </c>
      <c r="J47" s="149" t="e">
        <f>#REF!</f>
        <v>#REF!</v>
      </c>
      <c r="K47" s="231">
        <v>0</v>
      </c>
      <c r="L47" s="294"/>
      <c r="M47" s="295"/>
      <c r="N47" s="295"/>
      <c r="O47" s="138" t="str">
        <f>IF(E47=0,"",IF(G47/H47&lt;MIN((#REF!*#REF!+#REF!*#REF!),(#REF!*#REF!+#REF!*#REF!)),"","error"))</f>
        <v/>
      </c>
    </row>
    <row r="48" spans="1:18" s="16" customFormat="1" ht="16.5" customHeight="1">
      <c r="A48" s="247"/>
      <c r="B48" s="277" t="s">
        <v>247</v>
      </c>
      <c r="C48" s="278" t="s">
        <v>64</v>
      </c>
      <c r="D48" s="244" t="s">
        <v>248</v>
      </c>
      <c r="E48" s="145">
        <v>0</v>
      </c>
      <c r="F48" s="250" t="s">
        <v>155</v>
      </c>
      <c r="G48" s="146" t="e">
        <f>#REF!</f>
        <v>#REF!</v>
      </c>
      <c r="H48" s="146" t="e">
        <f>#REF!</f>
        <v>#REF!</v>
      </c>
      <c r="I48" s="146" t="e">
        <f>#REF!</f>
        <v>#REF!</v>
      </c>
      <c r="J48" s="149" t="e">
        <f>#REF!</f>
        <v>#REF!</v>
      </c>
      <c r="K48" s="231">
        <v>0</v>
      </c>
      <c r="L48" s="259"/>
      <c r="M48" s="258"/>
      <c r="N48" s="258"/>
      <c r="O48" s="138" t="str">
        <f>IF(E48=0,"",IF(G48/H48&lt;MIN((#REF!*#REF!+#REF!*#REF!),(#REF!*#REF!+#REF!*#REF!)),"","error"))</f>
        <v/>
      </c>
      <c r="P48" s="252"/>
      <c r="Q48" s="252"/>
      <c r="R48" s="252"/>
    </row>
    <row r="49" spans="1:15" s="16" customFormat="1" ht="16.5" customHeight="1">
      <c r="A49" s="247"/>
      <c r="B49" s="277"/>
      <c r="C49" s="279"/>
      <c r="D49" s="245" t="s">
        <v>249</v>
      </c>
      <c r="E49" s="145">
        <v>0</v>
      </c>
      <c r="F49" s="250" t="s">
        <v>155</v>
      </c>
      <c r="G49" s="146" t="e">
        <f>#REF!</f>
        <v>#REF!</v>
      </c>
      <c r="H49" s="146" t="e">
        <f>#REF!</f>
        <v>#REF!</v>
      </c>
      <c r="I49" s="146" t="e">
        <f>#REF!</f>
        <v>#REF!</v>
      </c>
      <c r="J49" s="149" t="e">
        <f>#REF!</f>
        <v>#REF!</v>
      </c>
      <c r="K49" s="231">
        <v>0</v>
      </c>
      <c r="L49" s="259"/>
      <c r="M49" s="258"/>
      <c r="N49" s="258"/>
      <c r="O49" s="138" t="str">
        <f>IF(E49=0,"",IF(G49/H49&lt;MIN((#REF!*#REF!+#REF!*#REF!),(#REF!*#REF!+#REF!*#REF!)),"","error"))</f>
        <v/>
      </c>
    </row>
    <row r="50" spans="1:15" s="16" customFormat="1" ht="54" customHeight="1">
      <c r="A50" s="247" t="s">
        <v>65</v>
      </c>
      <c r="B50" s="23"/>
      <c r="C50" s="15"/>
      <c r="D50" s="15"/>
      <c r="E50" s="21" t="s">
        <v>0</v>
      </c>
      <c r="F50" s="21" t="s">
        <v>73</v>
      </c>
      <c r="G50" s="21" t="s">
        <v>127</v>
      </c>
      <c r="H50" s="21" t="s">
        <v>157</v>
      </c>
      <c r="I50" s="229" t="s">
        <v>225</v>
      </c>
      <c r="J50" s="20"/>
      <c r="K50" s="20"/>
      <c r="M50" s="138"/>
      <c r="O50" s="138"/>
    </row>
    <row r="51" spans="1:15" s="16" customFormat="1" ht="16.5" customHeight="1">
      <c r="A51" s="247"/>
      <c r="C51" s="287" t="s">
        <v>74</v>
      </c>
      <c r="D51" s="288"/>
      <c r="E51" s="145">
        <v>0</v>
      </c>
      <c r="F51" s="150" t="e">
        <f>#REF!</f>
        <v>#REF!</v>
      </c>
      <c r="G51" s="150" t="e">
        <f>#REF!</f>
        <v>#REF!</v>
      </c>
      <c r="H51" s="149" t="e">
        <f>#REF!</f>
        <v>#REF!</v>
      </c>
      <c r="I51" s="231">
        <v>0</v>
      </c>
      <c r="J51" s="20"/>
      <c r="K51" s="20"/>
      <c r="M51" s="59"/>
    </row>
    <row r="52" spans="1:15" s="16" customFormat="1" ht="16.5" customHeight="1">
      <c r="A52" s="247"/>
      <c r="C52" s="285" t="s">
        <v>75</v>
      </c>
      <c r="D52" s="286"/>
      <c r="E52" s="145">
        <v>0</v>
      </c>
      <c r="F52" s="150" t="e">
        <f>#REF!</f>
        <v>#REF!</v>
      </c>
      <c r="G52" s="150" t="e">
        <f>#REF!</f>
        <v>#REF!</v>
      </c>
      <c r="H52" s="149" t="e">
        <f>#REF!</f>
        <v>#REF!</v>
      </c>
      <c r="I52" s="231">
        <v>0</v>
      </c>
      <c r="J52" s="20"/>
      <c r="K52" s="20"/>
      <c r="M52" s="59"/>
    </row>
    <row r="53" spans="1:15" s="16" customFormat="1" ht="54" customHeight="1">
      <c r="A53" s="247" t="s">
        <v>72</v>
      </c>
      <c r="B53" s="23"/>
      <c r="C53" s="15"/>
      <c r="D53" s="15"/>
      <c r="E53" s="21" t="s">
        <v>0</v>
      </c>
      <c r="F53" s="21" t="s">
        <v>91</v>
      </c>
      <c r="G53" s="21" t="s">
        <v>92</v>
      </c>
      <c r="H53" s="21" t="s">
        <v>82</v>
      </c>
      <c r="I53" s="21" t="s">
        <v>86</v>
      </c>
      <c r="J53" s="21" t="s">
        <v>157</v>
      </c>
      <c r="K53" s="229" t="s">
        <v>225</v>
      </c>
      <c r="L53" s="307" t="s">
        <v>179</v>
      </c>
      <c r="M53" s="308"/>
      <c r="N53" s="281"/>
      <c r="O53" s="138"/>
    </row>
    <row r="54" spans="1:15" s="16" customFormat="1" ht="16.5" customHeight="1">
      <c r="A54" s="247"/>
      <c r="C54" s="287" t="s">
        <v>63</v>
      </c>
      <c r="D54" s="288"/>
      <c r="E54" s="145">
        <v>0</v>
      </c>
      <c r="F54" s="146">
        <f>'Steam Cooker Calcs - Unmodified'!C7</f>
        <v>100</v>
      </c>
      <c r="G54" s="146">
        <v>6</v>
      </c>
      <c r="H54" s="146">
        <f>'Steam Cooker Calcs - Unmodified'!C5</f>
        <v>12</v>
      </c>
      <c r="I54" s="146">
        <f>'Steam Cooker Calcs - Unmodified'!C6</f>
        <v>365</v>
      </c>
      <c r="J54" s="149">
        <f>'Steam Cooker Calcs - Unmodified'!C14</f>
        <v>0</v>
      </c>
      <c r="K54" s="231">
        <v>0</v>
      </c>
      <c r="L54" s="308"/>
      <c r="M54" s="308"/>
      <c r="N54" s="281"/>
      <c r="O54" s="138" t="str">
        <f>IF(E54=0,"",IF(F54/H54/G54&lt;MIN('Steam Cooker Calcs - Unmodified'!C22:D22),"","error"))</f>
        <v/>
      </c>
    </row>
    <row r="55" spans="1:15" s="16" customFormat="1" ht="16.5" customHeight="1">
      <c r="A55" s="247"/>
      <c r="C55" s="285" t="s">
        <v>64</v>
      </c>
      <c r="D55" s="286"/>
      <c r="E55" s="145">
        <v>0</v>
      </c>
      <c r="F55" s="146">
        <f>'Steam Cooker Calcs - Unmodified'!D7</f>
        <v>100</v>
      </c>
      <c r="G55" s="146">
        <v>6</v>
      </c>
      <c r="H55" s="146">
        <f>'Steam Cooker Calcs - Unmodified'!D5</f>
        <v>12</v>
      </c>
      <c r="I55" s="146">
        <f>'Steam Cooker Calcs - Unmodified'!D6</f>
        <v>365</v>
      </c>
      <c r="J55" s="149">
        <f>'Steam Cooker Calcs - Unmodified'!D14</f>
        <v>870</v>
      </c>
      <c r="K55" s="231">
        <v>0</v>
      </c>
      <c r="L55" s="308"/>
      <c r="M55" s="308"/>
      <c r="N55" s="281"/>
      <c r="O55" s="138" t="str">
        <f>IF(E55=0,"",IF(F55/H55/G55&lt;MIN('Steam Cooker Calcs - Unmodified'!F22:G22),"","error"))</f>
        <v/>
      </c>
    </row>
    <row r="56" spans="1:15" s="16" customFormat="1" ht="54" customHeight="1">
      <c r="A56" s="248"/>
      <c r="E56" s="142" t="s">
        <v>0</v>
      </c>
      <c r="F56" s="229" t="s">
        <v>222</v>
      </c>
      <c r="G56" s="229" t="s">
        <v>223</v>
      </c>
      <c r="H56" s="229" t="s">
        <v>229</v>
      </c>
      <c r="I56" s="142" t="s">
        <v>80</v>
      </c>
      <c r="J56" s="229" t="s">
        <v>221</v>
      </c>
      <c r="K56" s="229" t="s">
        <v>225</v>
      </c>
      <c r="M56" s="138"/>
      <c r="N56" s="138"/>
      <c r="O56" s="138"/>
    </row>
    <row r="57" spans="1:15" s="16" customFormat="1" ht="16.5" customHeight="1">
      <c r="A57" s="247" t="s">
        <v>231</v>
      </c>
      <c r="E57" s="145">
        <v>0</v>
      </c>
      <c r="F57" s="230" t="e">
        <f>#REF!</f>
        <v>#REF!</v>
      </c>
      <c r="G57" s="146" t="e">
        <f>#REF!</f>
        <v>#REF!</v>
      </c>
      <c r="H57" s="242" t="e">
        <f>#REF!</f>
        <v>#REF!</v>
      </c>
      <c r="I57" s="219" t="s">
        <v>162</v>
      </c>
      <c r="J57" s="149" t="e">
        <f>#REF!</f>
        <v>#REF!</v>
      </c>
      <c r="K57" s="231">
        <v>0</v>
      </c>
      <c r="M57" s="138"/>
    </row>
    <row r="58" spans="1:15" s="16" customFormat="1" ht="33.950000000000003" customHeight="1">
      <c r="A58" s="23"/>
      <c r="B58" s="23"/>
      <c r="C58" s="24"/>
      <c r="D58" s="24"/>
      <c r="E58" s="142"/>
      <c r="F58" s="142"/>
      <c r="G58" s="142"/>
      <c r="H58" s="142"/>
      <c r="I58" s="142"/>
      <c r="J58" s="142"/>
      <c r="K58" s="142"/>
      <c r="M58" s="59"/>
    </row>
    <row r="59" spans="1:15" ht="24" customHeight="1">
      <c r="A59" s="15"/>
      <c r="B59" s="302" t="s">
        <v>144</v>
      </c>
      <c r="C59" s="303"/>
      <c r="D59" s="303"/>
      <c r="E59" s="303"/>
      <c r="F59" s="303"/>
      <c r="G59" s="303"/>
      <c r="H59" s="303"/>
      <c r="I59" s="303"/>
      <c r="J59" s="304"/>
      <c r="K59" s="15"/>
      <c r="M59" s="60"/>
    </row>
    <row r="60" spans="1:15" ht="11.25" customHeight="1">
      <c r="J60" s="15"/>
      <c r="K60" s="15"/>
      <c r="M60" s="60"/>
    </row>
    <row r="61" spans="1:15" ht="24" customHeight="1">
      <c r="A61" s="15"/>
      <c r="B61" s="299" t="s">
        <v>226</v>
      </c>
      <c r="C61" s="300"/>
      <c r="D61" s="300"/>
      <c r="E61" s="300"/>
      <c r="F61" s="300"/>
      <c r="G61" s="300"/>
      <c r="H61" s="300"/>
      <c r="I61" s="300"/>
      <c r="J61" s="301"/>
      <c r="K61" s="15"/>
      <c r="M61" s="60"/>
    </row>
    <row r="62" spans="1:15" ht="17.25" customHeight="1">
      <c r="A62" s="15"/>
      <c r="B62" s="15"/>
      <c r="C62" s="15"/>
      <c r="D62" s="15"/>
      <c r="E62" s="15"/>
      <c r="F62" s="15"/>
      <c r="G62" s="15"/>
      <c r="H62" s="15"/>
      <c r="I62" s="15"/>
      <c r="J62" s="15"/>
      <c r="K62" s="15"/>
      <c r="M62" s="60"/>
    </row>
    <row r="63" spans="1:15" ht="17.25" customHeight="1">
      <c r="A63" s="15"/>
      <c r="B63" s="15"/>
      <c r="C63" s="15"/>
      <c r="D63" s="15"/>
      <c r="E63" s="15"/>
      <c r="F63" s="15"/>
      <c r="G63" s="15"/>
      <c r="H63" s="15"/>
      <c r="I63" s="15"/>
      <c r="J63" s="15"/>
      <c r="K63" s="15"/>
      <c r="M63" s="60"/>
    </row>
    <row r="64" spans="1:15" ht="17.25" customHeight="1">
      <c r="A64" s="15"/>
      <c r="B64" s="15"/>
      <c r="C64" s="15"/>
      <c r="D64" s="15"/>
      <c r="E64" s="15"/>
      <c r="F64" s="15"/>
      <c r="G64" s="15"/>
      <c r="H64" s="15"/>
      <c r="I64" s="15"/>
      <c r="J64" s="15"/>
      <c r="K64" s="15"/>
      <c r="M64" s="60"/>
    </row>
    <row r="65" spans="1:13" ht="17.25" customHeight="1">
      <c r="A65" s="15"/>
      <c r="B65" s="15"/>
      <c r="C65" s="15"/>
      <c r="D65" s="15"/>
      <c r="E65" s="15"/>
      <c r="F65" s="15"/>
      <c r="G65" s="15"/>
      <c r="H65" s="15"/>
      <c r="I65" s="15"/>
      <c r="J65" s="15"/>
      <c r="K65" s="15"/>
      <c r="M65" s="60"/>
    </row>
    <row r="66" spans="1:13" ht="17.25" customHeight="1">
      <c r="A66" s="15"/>
      <c r="B66" s="15"/>
      <c r="C66" s="15"/>
      <c r="D66" s="15"/>
      <c r="E66" s="15"/>
      <c r="F66" s="15"/>
      <c r="G66" s="15"/>
      <c r="H66" s="15"/>
      <c r="I66" s="15"/>
      <c r="J66" s="15"/>
      <c r="K66" s="15"/>
      <c r="M66" s="60"/>
    </row>
    <row r="67" spans="1:13" ht="17.25" customHeight="1">
      <c r="A67" s="15"/>
      <c r="B67" s="15"/>
      <c r="C67" s="15"/>
      <c r="D67" s="15"/>
      <c r="E67" s="15"/>
      <c r="F67" s="15"/>
      <c r="G67" s="15"/>
      <c r="H67" s="15"/>
      <c r="I67" s="15"/>
      <c r="J67" s="15"/>
      <c r="K67" s="15"/>
      <c r="M67" s="60"/>
    </row>
    <row r="68" spans="1:13" ht="17.25" customHeight="1">
      <c r="A68" s="15"/>
      <c r="B68" s="15"/>
      <c r="C68" s="15"/>
      <c r="D68" s="15"/>
      <c r="E68" s="15"/>
      <c r="F68" s="15"/>
      <c r="G68" s="15"/>
      <c r="H68" s="15"/>
      <c r="I68" s="15"/>
      <c r="J68" s="15"/>
      <c r="K68" s="15"/>
      <c r="M68" s="60"/>
    </row>
    <row r="69" spans="1:13" ht="17.25" customHeight="1">
      <c r="A69" s="15"/>
      <c r="B69" s="15"/>
      <c r="C69" s="15"/>
      <c r="D69" s="15"/>
      <c r="E69" s="15"/>
      <c r="F69" s="15"/>
      <c r="G69" s="15"/>
      <c r="H69" s="15"/>
      <c r="I69" s="15"/>
      <c r="J69" s="15"/>
      <c r="K69" s="15"/>
      <c r="M69" s="60"/>
    </row>
    <row r="70" spans="1:13" ht="17.25" customHeight="1">
      <c r="A70" s="15"/>
      <c r="B70" s="15"/>
      <c r="C70" s="15"/>
      <c r="D70" s="15"/>
      <c r="E70" s="15"/>
      <c r="F70" s="15"/>
      <c r="G70" s="15"/>
      <c r="H70" s="15"/>
      <c r="I70" s="15"/>
      <c r="J70" s="15"/>
      <c r="K70" s="15"/>
      <c r="M70" s="60"/>
    </row>
    <row r="71" spans="1:13" ht="17.25" customHeight="1">
      <c r="A71" s="15"/>
      <c r="B71" s="15"/>
      <c r="C71" s="15"/>
      <c r="D71" s="15"/>
      <c r="E71" s="15"/>
      <c r="F71" s="15"/>
      <c r="G71" s="15"/>
      <c r="H71" s="15"/>
      <c r="I71" s="15"/>
      <c r="J71" s="15"/>
      <c r="K71" s="15"/>
      <c r="M71" s="60"/>
    </row>
    <row r="72" spans="1:13" ht="17.25" customHeight="1">
      <c r="A72" s="15"/>
      <c r="B72" s="15"/>
      <c r="C72" s="15"/>
      <c r="D72" s="15"/>
      <c r="E72" s="15"/>
      <c r="F72" s="15"/>
      <c r="G72" s="15"/>
      <c r="H72" s="15"/>
      <c r="I72" s="15"/>
      <c r="J72" s="15"/>
      <c r="K72" s="15"/>
      <c r="M72" s="60"/>
    </row>
    <row r="73" spans="1:13" ht="17.25" customHeight="1">
      <c r="A73" s="15"/>
      <c r="B73" s="15"/>
      <c r="C73" s="15"/>
      <c r="D73" s="15"/>
      <c r="E73" s="15"/>
      <c r="F73" s="15"/>
      <c r="G73" s="15"/>
      <c r="H73" s="15"/>
      <c r="I73" s="15"/>
      <c r="J73" s="15"/>
      <c r="K73" s="15"/>
      <c r="M73" s="60"/>
    </row>
    <row r="74" spans="1:13" ht="17.25" customHeight="1">
      <c r="A74" s="15"/>
      <c r="B74" s="15"/>
      <c r="C74" s="15"/>
      <c r="D74" s="15"/>
      <c r="E74" s="15"/>
      <c r="F74" s="15"/>
      <c r="G74" s="15"/>
      <c r="H74" s="15"/>
      <c r="I74" s="15"/>
      <c r="J74" s="15"/>
      <c r="K74" s="15"/>
      <c r="M74" s="60"/>
    </row>
    <row r="75" spans="1:13" ht="17.25" customHeight="1">
      <c r="A75" s="15"/>
      <c r="B75" s="15"/>
      <c r="C75" s="15"/>
      <c r="D75" s="15"/>
      <c r="E75" s="15"/>
      <c r="F75" s="15"/>
      <c r="G75" s="15"/>
      <c r="H75" s="15"/>
      <c r="I75" s="15"/>
      <c r="J75" s="15"/>
      <c r="K75" s="15"/>
      <c r="M75" s="60"/>
    </row>
    <row r="76" spans="1:13" ht="17.25" customHeight="1">
      <c r="A76" s="15"/>
      <c r="B76" s="15"/>
      <c r="C76" s="15"/>
      <c r="D76" s="15"/>
      <c r="E76" s="15"/>
      <c r="F76" s="15"/>
      <c r="G76" s="15"/>
      <c r="H76" s="15"/>
      <c r="I76" s="15"/>
      <c r="J76" s="15"/>
      <c r="K76" s="15"/>
      <c r="M76" s="60"/>
    </row>
    <row r="77" spans="1:13" ht="17.25" customHeight="1">
      <c r="A77" s="15"/>
      <c r="B77" s="15"/>
      <c r="C77" s="15"/>
      <c r="D77" s="15"/>
      <c r="E77" s="15"/>
      <c r="F77" s="15"/>
      <c r="G77" s="15"/>
      <c r="H77" s="15"/>
      <c r="I77" s="15"/>
      <c r="J77" s="15"/>
      <c r="K77" s="15"/>
      <c r="M77" s="60"/>
    </row>
    <row r="78" spans="1:13" ht="17.25" customHeight="1">
      <c r="A78" s="15"/>
      <c r="B78" s="15"/>
      <c r="C78" s="15"/>
      <c r="D78" s="15"/>
      <c r="E78" s="15"/>
      <c r="F78" s="15"/>
      <c r="G78" s="15"/>
      <c r="H78" s="15"/>
      <c r="I78" s="15"/>
      <c r="J78" s="15"/>
      <c r="K78" s="15"/>
      <c r="M78" s="60"/>
    </row>
    <row r="79" spans="1:13" ht="17.25" customHeight="1">
      <c r="A79" s="15"/>
      <c r="B79" s="15"/>
      <c r="C79" s="15"/>
      <c r="D79" s="15"/>
      <c r="E79" s="15"/>
      <c r="F79" s="15"/>
      <c r="G79" s="15"/>
      <c r="H79" s="15"/>
      <c r="I79" s="15"/>
      <c r="J79" s="15"/>
      <c r="K79" s="15"/>
      <c r="M79" s="60"/>
    </row>
    <row r="80" spans="1:13" ht="17.25" customHeight="1">
      <c r="A80" s="15"/>
      <c r="B80" s="15"/>
      <c r="C80" s="15"/>
      <c r="D80" s="15"/>
      <c r="E80" s="15"/>
      <c r="F80" s="15"/>
      <c r="G80" s="15"/>
      <c r="H80" s="15"/>
      <c r="I80" s="15"/>
      <c r="J80" s="15"/>
      <c r="K80" s="15"/>
      <c r="M80" s="60"/>
    </row>
    <row r="81" spans="1:13" ht="17.25" customHeight="1">
      <c r="A81" s="15"/>
      <c r="B81" s="15"/>
      <c r="C81" s="15"/>
      <c r="D81" s="15"/>
      <c r="E81" s="15"/>
      <c r="F81" s="15"/>
      <c r="G81" s="15"/>
      <c r="H81" s="15"/>
      <c r="I81" s="15"/>
      <c r="J81" s="15"/>
      <c r="K81" s="15"/>
      <c r="M81" s="60"/>
    </row>
    <row r="82" spans="1:13" ht="17.25" customHeight="1">
      <c r="A82" s="15"/>
      <c r="B82" s="15"/>
      <c r="C82" s="15"/>
      <c r="D82" s="15"/>
      <c r="E82" s="15"/>
      <c r="F82" s="15"/>
      <c r="G82" s="15"/>
      <c r="H82" s="15"/>
      <c r="I82" s="15"/>
      <c r="J82" s="15"/>
      <c r="K82" s="15"/>
      <c r="M82" s="60"/>
    </row>
    <row r="83" spans="1:13" ht="17.25" customHeight="1">
      <c r="A83" s="15"/>
      <c r="B83" s="15"/>
      <c r="C83" s="15"/>
      <c r="D83" s="15"/>
      <c r="E83" s="15"/>
      <c r="F83" s="15"/>
      <c r="G83" s="15"/>
      <c r="H83" s="15"/>
      <c r="I83" s="15"/>
      <c r="J83" s="15"/>
      <c r="K83" s="15"/>
      <c r="M83" s="60"/>
    </row>
    <row r="84" spans="1:13" ht="17.25" customHeight="1">
      <c r="A84" s="15"/>
      <c r="B84" s="15"/>
      <c r="C84" s="15"/>
      <c r="D84" s="15"/>
      <c r="E84" s="15"/>
      <c r="F84" s="15"/>
      <c r="G84" s="15"/>
      <c r="H84" s="15"/>
      <c r="I84" s="15"/>
      <c r="J84" s="15"/>
      <c r="K84" s="15"/>
      <c r="M84" s="60"/>
    </row>
    <row r="85" spans="1:13" ht="17.25" customHeight="1">
      <c r="A85" s="15"/>
      <c r="B85" s="15"/>
      <c r="C85" s="15"/>
      <c r="D85" s="15"/>
      <c r="E85" s="15"/>
      <c r="F85" s="15"/>
      <c r="G85" s="15"/>
      <c r="H85" s="15"/>
      <c r="I85" s="15"/>
      <c r="J85" s="15"/>
      <c r="K85" s="15"/>
      <c r="M85" s="60"/>
    </row>
    <row r="86" spans="1:13" ht="17.25" customHeight="1">
      <c r="A86" s="15"/>
      <c r="B86" s="15"/>
      <c r="C86" s="15"/>
      <c r="D86" s="15"/>
      <c r="E86" s="15"/>
      <c r="F86" s="15"/>
      <c r="G86" s="15"/>
      <c r="H86" s="15"/>
      <c r="I86" s="15"/>
      <c r="J86" s="15"/>
      <c r="K86" s="15"/>
      <c r="M86" s="60"/>
    </row>
    <row r="87" spans="1:13" ht="17.25" customHeight="1">
      <c r="A87" s="15"/>
      <c r="B87" s="15"/>
      <c r="C87" s="15"/>
      <c r="D87" s="15"/>
      <c r="E87" s="15"/>
      <c r="F87" s="15"/>
      <c r="G87" s="15"/>
      <c r="H87" s="15"/>
      <c r="I87" s="15"/>
      <c r="J87" s="15"/>
      <c r="K87" s="15"/>
      <c r="M87" s="60"/>
    </row>
    <row r="88" spans="1:13" ht="17.25" customHeight="1">
      <c r="A88" s="15"/>
      <c r="B88" s="15"/>
      <c r="C88" s="15"/>
      <c r="D88" s="15"/>
      <c r="E88" s="15"/>
      <c r="F88" s="15"/>
      <c r="G88" s="15"/>
      <c r="H88" s="15"/>
      <c r="I88" s="15"/>
      <c r="J88" s="15"/>
      <c r="K88" s="15"/>
      <c r="M88" s="60"/>
    </row>
    <row r="89" spans="1:13" ht="17.25" customHeight="1">
      <c r="A89" s="15"/>
      <c r="B89" s="15"/>
      <c r="C89" s="15"/>
      <c r="D89" s="15"/>
      <c r="E89" s="15"/>
      <c r="F89" s="15"/>
      <c r="G89" s="15"/>
      <c r="H89" s="15"/>
      <c r="I89" s="15"/>
      <c r="J89" s="15"/>
      <c r="K89" s="15"/>
      <c r="M89" s="60"/>
    </row>
    <row r="90" spans="1:13" ht="17.25" customHeight="1">
      <c r="A90" s="15"/>
      <c r="B90" s="15"/>
      <c r="C90" s="15"/>
      <c r="D90" s="15"/>
      <c r="E90" s="15"/>
      <c r="F90" s="15"/>
      <c r="G90" s="15"/>
      <c r="H90" s="15"/>
      <c r="I90" s="15"/>
      <c r="J90" s="15"/>
      <c r="K90" s="15"/>
      <c r="M90" s="60"/>
    </row>
    <row r="91" spans="1:13" ht="17.25" customHeight="1">
      <c r="A91" s="15"/>
      <c r="B91" s="15"/>
      <c r="C91" s="15"/>
      <c r="D91" s="15"/>
      <c r="E91" s="15"/>
      <c r="F91" s="15"/>
      <c r="G91" s="15"/>
      <c r="H91" s="15"/>
      <c r="I91" s="15"/>
      <c r="J91" s="15"/>
      <c r="K91" s="15"/>
      <c r="M91" s="60"/>
    </row>
    <row r="92" spans="1:13" ht="17.25" customHeight="1">
      <c r="A92" s="15"/>
      <c r="B92" s="15"/>
      <c r="C92" s="15"/>
      <c r="D92" s="15"/>
      <c r="E92" s="15"/>
      <c r="F92" s="15"/>
      <c r="G92" s="15"/>
      <c r="H92" s="15"/>
      <c r="I92" s="15"/>
      <c r="J92" s="15"/>
      <c r="K92" s="15"/>
      <c r="M92" s="60"/>
    </row>
    <row r="93" spans="1:13" ht="17.25" customHeight="1">
      <c r="A93" s="15"/>
      <c r="B93" s="15"/>
      <c r="C93" s="15"/>
      <c r="D93" s="15"/>
      <c r="E93" s="15"/>
      <c r="F93" s="15"/>
      <c r="G93" s="15"/>
      <c r="H93" s="15"/>
      <c r="I93" s="15"/>
      <c r="J93" s="15"/>
      <c r="K93" s="15"/>
      <c r="M93" s="60"/>
    </row>
    <row r="94" spans="1:13" ht="17.25" customHeight="1">
      <c r="A94" s="15"/>
      <c r="B94" s="15"/>
      <c r="C94" s="15"/>
      <c r="D94" s="15"/>
      <c r="E94" s="15"/>
      <c r="F94" s="15"/>
      <c r="G94" s="15"/>
      <c r="H94" s="15"/>
      <c r="I94" s="15"/>
      <c r="J94" s="15"/>
      <c r="K94" s="15"/>
      <c r="M94" s="60"/>
    </row>
    <row r="95" spans="1:13" ht="17.25" customHeight="1">
      <c r="A95" s="15"/>
      <c r="B95" s="15"/>
      <c r="C95" s="15"/>
      <c r="D95" s="15"/>
      <c r="E95" s="15"/>
      <c r="F95" s="15"/>
      <c r="G95" s="15"/>
      <c r="H95" s="15"/>
      <c r="I95" s="15"/>
      <c r="J95" s="15"/>
      <c r="K95" s="15"/>
      <c r="M95" s="60"/>
    </row>
    <row r="96" spans="1:13" ht="17.25" customHeight="1">
      <c r="A96" s="15"/>
      <c r="B96" s="15"/>
      <c r="C96" s="15"/>
      <c r="D96" s="15"/>
      <c r="E96" s="15"/>
      <c r="F96" s="15"/>
      <c r="G96" s="15"/>
      <c r="H96" s="15"/>
      <c r="I96" s="15"/>
      <c r="J96" s="15"/>
      <c r="K96" s="15"/>
      <c r="M96" s="60"/>
    </row>
    <row r="97" spans="1:13" ht="17.25" customHeight="1">
      <c r="A97" s="15"/>
      <c r="B97" s="15"/>
      <c r="C97" s="15"/>
      <c r="D97" s="15"/>
      <c r="E97" s="15"/>
      <c r="F97" s="15"/>
      <c r="G97" s="15"/>
      <c r="H97" s="15"/>
      <c r="I97" s="15"/>
      <c r="J97" s="15"/>
      <c r="K97" s="15"/>
      <c r="M97" s="60"/>
    </row>
    <row r="98" spans="1:13" ht="17.25" customHeight="1">
      <c r="A98" s="15"/>
      <c r="B98" s="15"/>
      <c r="C98" s="15"/>
      <c r="D98" s="15"/>
      <c r="E98" s="15"/>
      <c r="F98" s="15"/>
      <c r="G98" s="15"/>
      <c r="H98" s="15"/>
      <c r="I98" s="15"/>
      <c r="J98" s="15"/>
      <c r="K98" s="15"/>
      <c r="M98" s="60"/>
    </row>
    <row r="99" spans="1:13" ht="17.25" customHeight="1">
      <c r="A99" s="15"/>
      <c r="B99" s="15"/>
      <c r="C99" s="15"/>
      <c r="D99" s="15"/>
      <c r="E99" s="15"/>
      <c r="F99" s="15"/>
      <c r="G99" s="15"/>
      <c r="H99" s="15"/>
      <c r="I99" s="15"/>
      <c r="J99" s="15"/>
      <c r="K99" s="15"/>
      <c r="M99" s="60"/>
    </row>
    <row r="100" spans="1:13" ht="17.25" customHeight="1">
      <c r="A100" s="15"/>
      <c r="B100" s="15"/>
      <c r="C100" s="15"/>
      <c r="D100" s="15"/>
      <c r="E100" s="15"/>
      <c r="F100" s="15"/>
      <c r="G100" s="15"/>
      <c r="H100" s="15"/>
      <c r="I100" s="15"/>
      <c r="J100" s="15"/>
      <c r="K100" s="15"/>
      <c r="M100" s="60"/>
    </row>
    <row r="101" spans="1:13" ht="17.25" customHeight="1">
      <c r="A101" s="15"/>
      <c r="B101" s="15"/>
      <c r="C101" s="15"/>
      <c r="D101" s="15"/>
      <c r="E101" s="15"/>
      <c r="F101" s="15"/>
      <c r="G101" s="15"/>
      <c r="H101" s="15"/>
      <c r="I101" s="15"/>
      <c r="J101" s="15"/>
      <c r="K101" s="15"/>
      <c r="M101" s="60"/>
    </row>
    <row r="102" spans="1:13" ht="17.25" customHeight="1">
      <c r="A102" s="15"/>
      <c r="B102" s="15"/>
      <c r="C102" s="15"/>
      <c r="D102" s="15"/>
      <c r="E102" s="15"/>
      <c r="F102" s="15"/>
      <c r="G102" s="15"/>
      <c r="H102" s="15"/>
      <c r="I102" s="15"/>
      <c r="J102" s="15"/>
      <c r="K102" s="15"/>
      <c r="M102" s="60"/>
    </row>
    <row r="103" spans="1:13" ht="17.25" customHeight="1">
      <c r="A103" s="15"/>
      <c r="B103" s="15"/>
      <c r="C103" s="15"/>
      <c r="D103" s="15"/>
      <c r="E103" s="15"/>
      <c r="F103" s="15"/>
      <c r="G103" s="15"/>
      <c r="H103" s="15"/>
      <c r="I103" s="15"/>
      <c r="J103" s="15"/>
      <c r="K103" s="15"/>
      <c r="M103" s="60"/>
    </row>
    <row r="104" spans="1:13" ht="17.25" customHeight="1">
      <c r="A104" s="15"/>
      <c r="B104" s="15"/>
      <c r="C104" s="15"/>
      <c r="D104" s="15"/>
      <c r="E104" s="15"/>
      <c r="F104" s="15"/>
      <c r="G104" s="15"/>
      <c r="H104" s="15"/>
      <c r="I104" s="15"/>
      <c r="J104" s="15"/>
      <c r="K104" s="15"/>
      <c r="M104" s="60"/>
    </row>
    <row r="105" spans="1:13" ht="17.25" customHeight="1">
      <c r="A105" s="15"/>
      <c r="B105" s="15"/>
      <c r="C105" s="15"/>
      <c r="D105" s="15"/>
      <c r="E105" s="15"/>
      <c r="F105" s="15"/>
      <c r="G105" s="15"/>
      <c r="H105" s="15"/>
      <c r="I105" s="15"/>
      <c r="J105" s="15"/>
      <c r="K105" s="15"/>
      <c r="M105" s="60"/>
    </row>
    <row r="106" spans="1:13" ht="17.25" customHeight="1">
      <c r="A106" s="15"/>
      <c r="B106" s="15"/>
      <c r="C106" s="15"/>
      <c r="D106" s="15"/>
      <c r="E106" s="15"/>
      <c r="F106" s="15"/>
      <c r="G106" s="15"/>
      <c r="H106" s="15"/>
      <c r="I106" s="15"/>
      <c r="J106" s="15"/>
      <c r="K106" s="15"/>
      <c r="M106" s="60"/>
    </row>
    <row r="107" spans="1:13" ht="17.25" customHeight="1">
      <c r="A107" s="15"/>
      <c r="B107" s="15"/>
      <c r="C107" s="15"/>
      <c r="D107" s="15"/>
      <c r="E107" s="15"/>
      <c r="F107" s="15"/>
      <c r="G107" s="15"/>
      <c r="H107" s="15"/>
      <c r="I107" s="15"/>
      <c r="J107" s="15"/>
      <c r="K107" s="15"/>
      <c r="M107" s="60"/>
    </row>
    <row r="108" spans="1:13" ht="17.25" customHeight="1">
      <c r="A108" s="15"/>
      <c r="B108" s="15"/>
      <c r="C108" s="15"/>
      <c r="D108" s="15"/>
      <c r="E108" s="15"/>
      <c r="F108" s="15"/>
      <c r="G108" s="15"/>
      <c r="H108" s="15"/>
      <c r="I108" s="15"/>
      <c r="J108" s="15"/>
      <c r="K108" s="15"/>
      <c r="M108" s="60"/>
    </row>
    <row r="109" spans="1:13" ht="17.25" customHeight="1">
      <c r="A109" s="15"/>
      <c r="B109" s="15"/>
      <c r="C109" s="15"/>
      <c r="D109" s="15"/>
      <c r="E109" s="15"/>
      <c r="F109" s="15"/>
      <c r="G109" s="15"/>
      <c r="H109" s="15"/>
      <c r="I109" s="15"/>
      <c r="J109" s="15"/>
      <c r="K109" s="15"/>
      <c r="M109" s="60"/>
    </row>
    <row r="110" spans="1:13" ht="17.25" customHeight="1">
      <c r="A110" s="15"/>
      <c r="B110" s="15"/>
      <c r="C110" s="15"/>
      <c r="D110" s="15"/>
      <c r="E110" s="15"/>
      <c r="F110" s="15"/>
      <c r="G110" s="15"/>
      <c r="H110" s="15"/>
      <c r="I110" s="15"/>
      <c r="J110" s="15"/>
      <c r="K110" s="15"/>
      <c r="M110" s="60"/>
    </row>
    <row r="111" spans="1:13" ht="17.25" customHeight="1">
      <c r="A111" s="15"/>
      <c r="B111" s="15"/>
      <c r="C111" s="15"/>
      <c r="D111" s="15"/>
      <c r="E111" s="15"/>
      <c r="F111" s="15"/>
      <c r="G111" s="15"/>
      <c r="H111" s="15"/>
      <c r="I111" s="15"/>
      <c r="J111" s="15"/>
      <c r="K111" s="15"/>
      <c r="M111" s="60"/>
    </row>
    <row r="112" spans="1:13" ht="17.25" customHeight="1">
      <c r="A112" s="15"/>
      <c r="B112" s="15"/>
      <c r="C112" s="15"/>
      <c r="D112" s="15"/>
      <c r="E112" s="15"/>
      <c r="F112" s="15"/>
      <c r="G112" s="15"/>
      <c r="H112" s="15"/>
      <c r="I112" s="15"/>
      <c r="J112" s="15"/>
      <c r="K112" s="15"/>
      <c r="M112" s="60"/>
    </row>
    <row r="113" spans="1:13" ht="17.25" customHeight="1">
      <c r="A113" s="15"/>
      <c r="B113" s="15"/>
      <c r="C113" s="15"/>
      <c r="D113" s="15"/>
      <c r="E113" s="15"/>
      <c r="F113" s="15"/>
      <c r="G113" s="15"/>
      <c r="H113" s="15"/>
      <c r="I113" s="15"/>
      <c r="J113" s="15"/>
      <c r="K113" s="15"/>
      <c r="M113" s="60"/>
    </row>
    <row r="114" spans="1:13" ht="17.25" customHeight="1">
      <c r="A114" s="15"/>
      <c r="B114" s="15"/>
      <c r="C114" s="15"/>
      <c r="D114" s="15"/>
      <c r="E114" s="15"/>
      <c r="F114" s="15"/>
      <c r="G114" s="15"/>
      <c r="H114" s="15"/>
      <c r="I114" s="15"/>
      <c r="J114" s="15"/>
      <c r="K114" s="15"/>
      <c r="M114" s="60"/>
    </row>
    <row r="115" spans="1:13" ht="17.25" customHeight="1">
      <c r="A115" s="15"/>
      <c r="B115" s="15"/>
      <c r="C115" s="15"/>
      <c r="D115" s="15"/>
      <c r="E115" s="15"/>
      <c r="F115" s="15"/>
      <c r="G115" s="15"/>
      <c r="H115" s="15"/>
      <c r="I115" s="15"/>
      <c r="J115" s="15"/>
      <c r="K115" s="15"/>
      <c r="M115" s="60"/>
    </row>
    <row r="116" spans="1:13" ht="17.25" customHeight="1">
      <c r="A116" s="15"/>
      <c r="B116" s="15"/>
      <c r="C116" s="15"/>
      <c r="D116" s="15"/>
      <c r="E116" s="15"/>
      <c r="F116" s="15"/>
      <c r="G116" s="15"/>
      <c r="H116" s="15"/>
      <c r="I116" s="15"/>
      <c r="J116" s="15"/>
      <c r="K116" s="15"/>
      <c r="M116" s="60"/>
    </row>
    <row r="117" spans="1:13" ht="17.25" customHeight="1">
      <c r="A117" s="15"/>
      <c r="B117" s="15"/>
      <c r="C117" s="15"/>
      <c r="D117" s="15"/>
      <c r="E117" s="15"/>
      <c r="F117" s="15"/>
      <c r="G117" s="15"/>
      <c r="H117" s="15"/>
      <c r="I117" s="15"/>
      <c r="J117" s="15"/>
      <c r="K117" s="15"/>
      <c r="M117" s="60"/>
    </row>
    <row r="118" spans="1:13" ht="17.25" customHeight="1">
      <c r="M118" s="60"/>
    </row>
    <row r="119" spans="1:13" ht="17.25" customHeight="1">
      <c r="M119" s="60"/>
    </row>
    <row r="120" spans="1:13" ht="17.25" customHeight="1">
      <c r="M120" s="60"/>
    </row>
    <row r="121" spans="1:13" ht="17.25" customHeight="1">
      <c r="M121" s="60"/>
    </row>
    <row r="122" spans="1:13" ht="17.25" customHeight="1">
      <c r="M122" s="60"/>
    </row>
    <row r="123" spans="1:13" ht="17.25" customHeight="1">
      <c r="M123" s="60"/>
    </row>
    <row r="124" spans="1:13" ht="17.25" customHeight="1">
      <c r="M124" s="60"/>
    </row>
    <row r="125" spans="1:13" ht="17.25" customHeight="1">
      <c r="M125" s="60"/>
    </row>
    <row r="126" spans="1:13" ht="17.25" customHeight="1">
      <c r="M126" s="60"/>
    </row>
    <row r="127" spans="1:13" ht="17.25" customHeight="1">
      <c r="M127" s="60"/>
    </row>
    <row r="128" spans="1:13" ht="17.25" customHeight="1">
      <c r="M128" s="60"/>
    </row>
    <row r="129" spans="13:13" ht="17.25" customHeight="1">
      <c r="M129" s="60"/>
    </row>
    <row r="130" spans="13:13" ht="17.25" customHeight="1">
      <c r="M130" s="60"/>
    </row>
    <row r="131" spans="13:13" ht="17.25" customHeight="1">
      <c r="M131" s="60"/>
    </row>
    <row r="132" spans="13:13" ht="17.25" customHeight="1">
      <c r="M132" s="60"/>
    </row>
    <row r="133" spans="13:13" ht="17.25" customHeight="1">
      <c r="M133" s="60"/>
    </row>
    <row r="134" spans="13:13" ht="17.25" customHeight="1">
      <c r="M134" s="60"/>
    </row>
    <row r="135" spans="13:13" ht="17.25" customHeight="1">
      <c r="M135" s="60"/>
    </row>
    <row r="136" spans="13:13" ht="17.25" customHeight="1">
      <c r="M136" s="60"/>
    </row>
    <row r="137" spans="13:13" ht="17.25" customHeight="1">
      <c r="M137" s="60"/>
    </row>
    <row r="138" spans="13:13" ht="17.25" customHeight="1">
      <c r="M138" s="60"/>
    </row>
    <row r="139" spans="13:13" ht="17.25" customHeight="1">
      <c r="M139" s="60"/>
    </row>
    <row r="140" spans="13:13" ht="17.25" customHeight="1">
      <c r="M140" s="60"/>
    </row>
    <row r="141" spans="13:13" ht="17.25" customHeight="1">
      <c r="M141" s="60"/>
    </row>
    <row r="142" spans="13:13" ht="17.25" customHeight="1">
      <c r="M142" s="60"/>
    </row>
    <row r="143" spans="13:13" ht="17.25" customHeight="1">
      <c r="M143" s="60"/>
    </row>
    <row r="144" spans="13:13" ht="17.25" customHeight="1">
      <c r="M144" s="60"/>
    </row>
    <row r="145" spans="13:13" ht="17.25" customHeight="1">
      <c r="M145" s="60"/>
    </row>
    <row r="146" spans="13:13" ht="17.25" customHeight="1">
      <c r="M146" s="60"/>
    </row>
    <row r="147" spans="13:13" ht="17.25" customHeight="1">
      <c r="M147" s="60"/>
    </row>
    <row r="148" spans="13:13" ht="17.25" customHeight="1">
      <c r="M148" s="60"/>
    </row>
    <row r="149" spans="13:13" ht="17.25" customHeight="1">
      <c r="M149" s="60"/>
    </row>
    <row r="150" spans="13:13" ht="17.25" customHeight="1">
      <c r="M150" s="60"/>
    </row>
    <row r="151" spans="13:13" ht="17.25" customHeight="1">
      <c r="M151" s="60"/>
    </row>
    <row r="152" spans="13:13" ht="17.25" customHeight="1">
      <c r="M152" s="60"/>
    </row>
    <row r="153" spans="13:13" ht="17.25" customHeight="1">
      <c r="M153" s="60"/>
    </row>
    <row r="154" spans="13:13" ht="17.25" customHeight="1">
      <c r="M154" s="60"/>
    </row>
    <row r="155" spans="13:13" ht="17.25" customHeight="1">
      <c r="M155" s="60"/>
    </row>
    <row r="156" spans="13:13" ht="17.25" customHeight="1">
      <c r="M156" s="60"/>
    </row>
    <row r="157" spans="13:13" ht="17.25" customHeight="1">
      <c r="M157" s="60"/>
    </row>
    <row r="158" spans="13:13" ht="17.25" customHeight="1">
      <c r="M158" s="60"/>
    </row>
    <row r="159" spans="13:13" ht="17.25" customHeight="1">
      <c r="M159" s="60"/>
    </row>
    <row r="160" spans="13:13" ht="17.25" customHeight="1">
      <c r="M160" s="60"/>
    </row>
    <row r="161" spans="13:13" ht="17.25" customHeight="1">
      <c r="M161" s="60"/>
    </row>
    <row r="162" spans="13:13" ht="17.25" customHeight="1">
      <c r="M162" s="60"/>
    </row>
    <row r="163" spans="13:13" ht="17.25" customHeight="1">
      <c r="M163" s="60"/>
    </row>
    <row r="164" spans="13:13" ht="17.25" customHeight="1">
      <c r="M164" s="60"/>
    </row>
    <row r="165" spans="13:13" ht="17.25" customHeight="1">
      <c r="M165" s="60"/>
    </row>
    <row r="166" spans="13:13" ht="17.25" customHeight="1">
      <c r="M166" s="60"/>
    </row>
    <row r="167" spans="13:13" ht="17.25" customHeight="1">
      <c r="M167" s="60"/>
    </row>
    <row r="168" spans="13:13" ht="17.25" customHeight="1">
      <c r="M168" s="60"/>
    </row>
    <row r="169" spans="13:13" ht="17.25" customHeight="1">
      <c r="M169" s="60"/>
    </row>
    <row r="170" spans="13:13" ht="17.25" customHeight="1">
      <c r="M170" s="60"/>
    </row>
    <row r="171" spans="13:13" ht="17.25" customHeight="1">
      <c r="M171" s="60"/>
    </row>
    <row r="172" spans="13:13" ht="17.25" customHeight="1">
      <c r="M172" s="60"/>
    </row>
    <row r="173" spans="13:13" ht="17.25" customHeight="1">
      <c r="M173" s="60"/>
    </row>
    <row r="174" spans="13:13" ht="17.25" customHeight="1">
      <c r="M174" s="60"/>
    </row>
    <row r="175" spans="13:13" ht="17.25" customHeight="1">
      <c r="M175" s="60"/>
    </row>
    <row r="176" spans="13:13" ht="17.25" customHeight="1">
      <c r="M176" s="60"/>
    </row>
    <row r="177" spans="13:13" ht="17.25" customHeight="1">
      <c r="M177" s="60"/>
    </row>
    <row r="178" spans="13:13" ht="17.25" customHeight="1">
      <c r="M178" s="60"/>
    </row>
    <row r="179" spans="13:13" ht="17.25" customHeight="1">
      <c r="M179" s="60"/>
    </row>
    <row r="180" spans="13:13" ht="17.25" customHeight="1">
      <c r="M180" s="60"/>
    </row>
    <row r="181" spans="13:13" ht="17.25" customHeight="1">
      <c r="M181" s="60"/>
    </row>
    <row r="182" spans="13:13" ht="17.25" customHeight="1">
      <c r="M182" s="60"/>
    </row>
    <row r="183" spans="13:13" ht="17.25" customHeight="1">
      <c r="M183" s="60"/>
    </row>
    <row r="184" spans="13:13" ht="17.25" customHeight="1">
      <c r="M184" s="60"/>
    </row>
    <row r="185" spans="13:13" ht="17.25" customHeight="1">
      <c r="M185" s="60"/>
    </row>
    <row r="186" spans="13:13" ht="17.25" customHeight="1">
      <c r="M186" s="60"/>
    </row>
    <row r="187" spans="13:13" ht="17.25" customHeight="1">
      <c r="M187" s="60"/>
    </row>
    <row r="188" spans="13:13" ht="17.25" customHeight="1">
      <c r="M188" s="60"/>
    </row>
    <row r="189" spans="13:13" ht="17.25" customHeight="1">
      <c r="M189" s="60"/>
    </row>
    <row r="190" spans="13:13" ht="17.25" customHeight="1">
      <c r="M190" s="60"/>
    </row>
    <row r="191" spans="13:13" ht="17.25" customHeight="1">
      <c r="M191" s="60"/>
    </row>
    <row r="192" spans="13:13" ht="17.25" customHeight="1">
      <c r="M192" s="60"/>
    </row>
    <row r="193" spans="13:13" ht="17.25" customHeight="1">
      <c r="M193" s="60"/>
    </row>
    <row r="194" spans="13:13" ht="17.25" customHeight="1">
      <c r="M194" s="60"/>
    </row>
    <row r="195" spans="13:13" ht="17.25" customHeight="1">
      <c r="M195" s="60"/>
    </row>
    <row r="196" spans="13:13" ht="17.25" customHeight="1">
      <c r="M196" s="60"/>
    </row>
    <row r="197" spans="13:13" ht="17.25" customHeight="1">
      <c r="M197" s="60"/>
    </row>
    <row r="198" spans="13:13" ht="17.25" customHeight="1">
      <c r="M198" s="60"/>
    </row>
    <row r="199" spans="13:13" ht="17.25" customHeight="1">
      <c r="M199" s="60"/>
    </row>
    <row r="200" spans="13:13" ht="17.25" customHeight="1">
      <c r="M200" s="60"/>
    </row>
    <row r="201" spans="13:13" ht="17.25" customHeight="1">
      <c r="M201" s="60"/>
    </row>
    <row r="202" spans="13:13" ht="17.25" customHeight="1">
      <c r="M202" s="60"/>
    </row>
    <row r="203" spans="13:13" ht="17.25" customHeight="1">
      <c r="M203" s="60"/>
    </row>
    <row r="204" spans="13:13" ht="17.25" customHeight="1">
      <c r="M204" s="60"/>
    </row>
    <row r="205" spans="13:13" ht="17.25" customHeight="1">
      <c r="M205" s="60"/>
    </row>
    <row r="206" spans="13:13" ht="17.25" customHeight="1">
      <c r="M206" s="60"/>
    </row>
    <row r="207" spans="13:13" ht="17.25" customHeight="1">
      <c r="M207" s="60"/>
    </row>
    <row r="208" spans="13:13" ht="17.25" customHeight="1">
      <c r="M208" s="60"/>
    </row>
    <row r="209" spans="13:13" ht="17.25" customHeight="1">
      <c r="M209" s="60"/>
    </row>
    <row r="210" spans="13:13" ht="17.25" customHeight="1">
      <c r="M210" s="60"/>
    </row>
    <row r="211" spans="13:13" ht="17.25" customHeight="1">
      <c r="M211" s="60"/>
    </row>
    <row r="212" spans="13:13" ht="17.25" customHeight="1">
      <c r="M212" s="60"/>
    </row>
    <row r="213" spans="13:13" ht="17.25" customHeight="1">
      <c r="M213" s="60"/>
    </row>
    <row r="214" spans="13:13" ht="17.25" customHeight="1">
      <c r="M214" s="60"/>
    </row>
    <row r="215" spans="13:13" ht="17.25" customHeight="1">
      <c r="M215" s="60"/>
    </row>
    <row r="216" spans="13:13" ht="17.25" customHeight="1">
      <c r="M216" s="60"/>
    </row>
    <row r="217" spans="13:13" ht="17.25" customHeight="1">
      <c r="M217" s="60"/>
    </row>
    <row r="218" spans="13:13" ht="17.25" customHeight="1">
      <c r="M218" s="60"/>
    </row>
    <row r="219" spans="13:13" ht="17.25" customHeight="1">
      <c r="M219" s="60"/>
    </row>
    <row r="220" spans="13:13" ht="17.25" customHeight="1">
      <c r="M220" s="60"/>
    </row>
    <row r="221" spans="13:13" ht="17.25" customHeight="1">
      <c r="M221" s="60"/>
    </row>
    <row r="222" spans="13:13" ht="17.25" customHeight="1">
      <c r="M222" s="60"/>
    </row>
    <row r="223" spans="13:13" ht="17.25" customHeight="1">
      <c r="M223" s="60"/>
    </row>
    <row r="224" spans="13:13" ht="17.25" customHeight="1">
      <c r="M224" s="60"/>
    </row>
    <row r="225" spans="13:13" ht="17.25" customHeight="1">
      <c r="M225" s="60"/>
    </row>
    <row r="226" spans="13:13" ht="17.25" customHeight="1">
      <c r="M226" s="60"/>
    </row>
    <row r="227" spans="13:13" ht="17.25" customHeight="1">
      <c r="M227" s="60"/>
    </row>
    <row r="228" spans="13:13" ht="17.25" customHeight="1">
      <c r="M228" s="60"/>
    </row>
    <row r="229" spans="13:13" ht="17.25" customHeight="1">
      <c r="M229" s="60"/>
    </row>
    <row r="230" spans="13:13" ht="17.25" customHeight="1">
      <c r="M230" s="60"/>
    </row>
    <row r="231" spans="13:13" ht="17.25" customHeight="1">
      <c r="M231" s="60"/>
    </row>
    <row r="232" spans="13:13" ht="17.25" customHeight="1">
      <c r="M232" s="60"/>
    </row>
    <row r="233" spans="13:13" ht="17.25" customHeight="1">
      <c r="M233" s="60"/>
    </row>
    <row r="234" spans="13:13" ht="17.25" customHeight="1">
      <c r="M234" s="60"/>
    </row>
    <row r="235" spans="13:13" ht="17.25" customHeight="1">
      <c r="M235" s="60"/>
    </row>
    <row r="236" spans="13:13" ht="17.25" customHeight="1">
      <c r="M236" s="60"/>
    </row>
    <row r="237" spans="13:13" ht="17.25" customHeight="1">
      <c r="M237" s="60"/>
    </row>
    <row r="238" spans="13:13" ht="17.25" customHeight="1">
      <c r="M238" s="60"/>
    </row>
    <row r="239" spans="13:13" ht="17.25" customHeight="1">
      <c r="M239" s="60"/>
    </row>
    <row r="240" spans="13:13" ht="17.25" customHeight="1">
      <c r="M240" s="60"/>
    </row>
    <row r="241" spans="13:13" ht="17.25" customHeight="1">
      <c r="M241" s="60"/>
    </row>
    <row r="242" spans="13:13" ht="17.25" customHeight="1">
      <c r="M242" s="60"/>
    </row>
    <row r="243" spans="13:13" ht="17.25" customHeight="1">
      <c r="M243" s="60"/>
    </row>
    <row r="244" spans="13:13" ht="17.25" customHeight="1">
      <c r="M244" s="60"/>
    </row>
    <row r="245" spans="13:13" ht="17.25" customHeight="1">
      <c r="M245" s="60"/>
    </row>
    <row r="246" spans="13:13" ht="17.25" customHeight="1">
      <c r="M246" s="60"/>
    </row>
    <row r="247" spans="13:13" ht="17.25" customHeight="1">
      <c r="M247" s="60"/>
    </row>
    <row r="248" spans="13:13" ht="17.25" customHeight="1">
      <c r="M248" s="60"/>
    </row>
    <row r="249" spans="13:13" ht="17.25" customHeight="1">
      <c r="M249" s="60"/>
    </row>
    <row r="250" spans="13:13" ht="17.25" customHeight="1">
      <c r="M250" s="60"/>
    </row>
    <row r="251" spans="13:13" ht="17.25" customHeight="1">
      <c r="M251" s="60"/>
    </row>
    <row r="252" spans="13:13" ht="17.25" customHeight="1">
      <c r="M252" s="60"/>
    </row>
    <row r="253" spans="13:13" ht="17.25" customHeight="1">
      <c r="M253" s="60"/>
    </row>
    <row r="254" spans="13:13" ht="17.25" customHeight="1">
      <c r="M254" s="60"/>
    </row>
    <row r="255" spans="13:13" ht="17.25" customHeight="1">
      <c r="M255" s="60"/>
    </row>
    <row r="256" spans="13:13" ht="17.25" customHeight="1">
      <c r="M256" s="60"/>
    </row>
    <row r="257" spans="13:13" ht="17.25" customHeight="1">
      <c r="M257" s="60"/>
    </row>
    <row r="258" spans="13:13" ht="17.25" customHeight="1">
      <c r="M258" s="60"/>
    </row>
    <row r="259" spans="13:13" ht="17.25" customHeight="1">
      <c r="M259" s="60"/>
    </row>
    <row r="260" spans="13:13" ht="17.25" customHeight="1">
      <c r="M260" s="60"/>
    </row>
    <row r="261" spans="13:13" ht="17.25" customHeight="1">
      <c r="M261" s="60"/>
    </row>
    <row r="262" spans="13:13" ht="17.25" customHeight="1">
      <c r="M262" s="60"/>
    </row>
    <row r="263" spans="13:13" ht="17.25" customHeight="1">
      <c r="M263" s="60"/>
    </row>
    <row r="264" spans="13:13" ht="17.25" customHeight="1">
      <c r="M264" s="60"/>
    </row>
    <row r="265" spans="13:13" ht="17.25" customHeight="1">
      <c r="M265" s="60"/>
    </row>
    <row r="266" spans="13:13" ht="17.25" customHeight="1">
      <c r="M266" s="60"/>
    </row>
    <row r="267" spans="13:13" ht="17.25" customHeight="1">
      <c r="M267" s="60"/>
    </row>
    <row r="268" spans="13:13" ht="17.25" customHeight="1">
      <c r="M268" s="60"/>
    </row>
    <row r="269" spans="13:13" ht="17.25" customHeight="1">
      <c r="M269" s="60"/>
    </row>
    <row r="270" spans="13:13" ht="17.25" customHeight="1">
      <c r="M270" s="60"/>
    </row>
    <row r="271" spans="13:13" ht="17.25" customHeight="1">
      <c r="M271" s="60"/>
    </row>
    <row r="272" spans="13:13" ht="17.25" customHeight="1">
      <c r="M272" s="60"/>
    </row>
    <row r="273" spans="13:13" ht="17.25" customHeight="1">
      <c r="M273" s="60"/>
    </row>
    <row r="274" spans="13:13" ht="17.25" customHeight="1">
      <c r="M274" s="60"/>
    </row>
    <row r="275" spans="13:13" ht="17.25" customHeight="1">
      <c r="M275" s="60"/>
    </row>
    <row r="276" spans="13:13" ht="17.25" customHeight="1">
      <c r="M276" s="60"/>
    </row>
    <row r="277" spans="13:13" ht="17.25" customHeight="1">
      <c r="M277" s="60"/>
    </row>
    <row r="278" spans="13:13" ht="17.25" customHeight="1">
      <c r="M278" s="60"/>
    </row>
    <row r="279" spans="13:13" ht="17.25" customHeight="1">
      <c r="M279" s="60"/>
    </row>
    <row r="280" spans="13:13" ht="17.25" customHeight="1">
      <c r="M280" s="60"/>
    </row>
    <row r="281" spans="13:13" ht="17.25" customHeight="1">
      <c r="M281" s="60"/>
    </row>
    <row r="282" spans="13:13" ht="17.25" customHeight="1">
      <c r="M282" s="60"/>
    </row>
    <row r="283" spans="13:13" ht="17.25" customHeight="1">
      <c r="M283" s="60"/>
    </row>
    <row r="284" spans="13:13" ht="17.25" customHeight="1">
      <c r="M284" s="60"/>
    </row>
    <row r="285" spans="13:13" ht="17.25" customHeight="1">
      <c r="M285" s="60"/>
    </row>
    <row r="286" spans="13:13" ht="17.25" customHeight="1">
      <c r="M286" s="60"/>
    </row>
    <row r="287" spans="13:13" ht="17.25" customHeight="1">
      <c r="M287" s="60"/>
    </row>
    <row r="288" spans="13:13" ht="17.25" customHeight="1">
      <c r="M288" s="60"/>
    </row>
    <row r="289" spans="13:13" ht="17.25" customHeight="1">
      <c r="M289" s="60"/>
    </row>
    <row r="290" spans="13:13" ht="17.25" customHeight="1">
      <c r="M290" s="60"/>
    </row>
    <row r="291" spans="13:13" ht="17.25" customHeight="1">
      <c r="M291" s="60"/>
    </row>
    <row r="292" spans="13:13" ht="17.25" customHeight="1">
      <c r="M292" s="60"/>
    </row>
    <row r="293" spans="13:13" ht="17.25" customHeight="1">
      <c r="M293" s="60"/>
    </row>
    <row r="294" spans="13:13" ht="17.25" customHeight="1">
      <c r="M294" s="60"/>
    </row>
    <row r="295" spans="13:13" ht="17.25" customHeight="1">
      <c r="M295" s="60"/>
    </row>
    <row r="296" spans="13:13" ht="17.25" customHeight="1">
      <c r="M296" s="60"/>
    </row>
    <row r="297" spans="13:13" ht="17.25" customHeight="1">
      <c r="M297" s="60"/>
    </row>
    <row r="298" spans="13:13" ht="17.25" customHeight="1">
      <c r="M298" s="60"/>
    </row>
    <row r="299" spans="13:13" ht="17.25" customHeight="1">
      <c r="M299" s="60"/>
    </row>
    <row r="300" spans="13:13" ht="17.25" customHeight="1">
      <c r="M300" s="60"/>
    </row>
    <row r="301" spans="13:13" ht="17.25" customHeight="1">
      <c r="M301" s="60"/>
    </row>
    <row r="302" spans="13:13" ht="17.25" customHeight="1">
      <c r="M302" s="60"/>
    </row>
    <row r="303" spans="13:13" ht="17.25" customHeight="1">
      <c r="M303" s="60"/>
    </row>
    <row r="304" spans="13:13" ht="17.25" customHeight="1">
      <c r="M304" s="60"/>
    </row>
    <row r="305" spans="13:13" ht="17.25" customHeight="1">
      <c r="M305" s="60"/>
    </row>
    <row r="306" spans="13:13" ht="17.25" customHeight="1">
      <c r="M306" s="60"/>
    </row>
    <row r="307" spans="13:13" ht="17.25" customHeight="1">
      <c r="M307" s="60"/>
    </row>
    <row r="308" spans="13:13" ht="17.25" customHeight="1">
      <c r="M308" s="60"/>
    </row>
    <row r="309" spans="13:13" ht="17.25" customHeight="1">
      <c r="M309" s="60"/>
    </row>
    <row r="310" spans="13:13" ht="17.25" customHeight="1">
      <c r="M310" s="60"/>
    </row>
    <row r="311" spans="13:13" ht="17.25" customHeight="1">
      <c r="M311" s="60"/>
    </row>
    <row r="312" spans="13:13" ht="17.25" customHeight="1">
      <c r="M312" s="60"/>
    </row>
    <row r="313" spans="13:13" ht="17.25" customHeight="1">
      <c r="M313" s="60"/>
    </row>
    <row r="314" spans="13:13" ht="17.25" customHeight="1">
      <c r="M314" s="60"/>
    </row>
    <row r="315" spans="13:13" ht="17.25" customHeight="1">
      <c r="M315" s="60"/>
    </row>
    <row r="316" spans="13:13" ht="17.25" customHeight="1">
      <c r="M316" s="60"/>
    </row>
    <row r="317" spans="13:13" ht="17.25" customHeight="1">
      <c r="M317" s="60"/>
    </row>
    <row r="318" spans="13:13" ht="17.25" customHeight="1">
      <c r="M318" s="60"/>
    </row>
    <row r="319" spans="13:13" ht="17.25" customHeight="1">
      <c r="M319" s="60"/>
    </row>
    <row r="320" spans="13:13" ht="17.25" customHeight="1">
      <c r="M320" s="60"/>
    </row>
    <row r="321" spans="13:13" ht="17.25" customHeight="1">
      <c r="M321" s="60"/>
    </row>
    <row r="322" spans="13:13" ht="17.25" customHeight="1">
      <c r="M322" s="60"/>
    </row>
    <row r="323" spans="13:13" ht="17.25" customHeight="1">
      <c r="M323" s="60"/>
    </row>
    <row r="324" spans="13:13" ht="17.25" customHeight="1">
      <c r="M324" s="60"/>
    </row>
    <row r="325" spans="13:13" ht="17.25" customHeight="1">
      <c r="M325" s="60"/>
    </row>
    <row r="326" spans="13:13" ht="17.25" customHeight="1">
      <c r="M326" s="60"/>
    </row>
    <row r="327" spans="13:13" ht="17.25" customHeight="1">
      <c r="M327" s="60"/>
    </row>
    <row r="328" spans="13:13" ht="17.25" customHeight="1">
      <c r="M328" s="60"/>
    </row>
    <row r="329" spans="13:13" ht="17.25" customHeight="1">
      <c r="M329" s="60"/>
    </row>
    <row r="330" spans="13:13" ht="17.25" customHeight="1">
      <c r="M330" s="60"/>
    </row>
    <row r="331" spans="13:13" ht="17.25" customHeight="1">
      <c r="M331" s="60"/>
    </row>
    <row r="332" spans="13:13" ht="17.25" customHeight="1">
      <c r="M332" s="60"/>
    </row>
    <row r="333" spans="13:13" ht="17.25" customHeight="1">
      <c r="M333" s="60"/>
    </row>
    <row r="334" spans="13:13" ht="17.25" customHeight="1">
      <c r="M334" s="60"/>
    </row>
    <row r="335" spans="13:13" ht="17.25" customHeight="1">
      <c r="M335" s="60"/>
    </row>
    <row r="336" spans="13:13" ht="17.25" customHeight="1">
      <c r="M336" s="60"/>
    </row>
    <row r="337" spans="13:13" ht="17.25" customHeight="1">
      <c r="M337" s="60"/>
    </row>
    <row r="338" spans="13:13" ht="17.25" customHeight="1">
      <c r="M338" s="60"/>
    </row>
    <row r="339" spans="13:13" ht="17.25" customHeight="1">
      <c r="M339" s="60"/>
    </row>
    <row r="340" spans="13:13" ht="17.25" customHeight="1">
      <c r="M340" s="60"/>
    </row>
    <row r="341" spans="13:13" ht="17.25" customHeight="1">
      <c r="M341" s="60"/>
    </row>
    <row r="342" spans="13:13" ht="17.25" customHeight="1">
      <c r="M342" s="60"/>
    </row>
    <row r="343" spans="13:13" ht="17.25" customHeight="1">
      <c r="M343" s="60"/>
    </row>
    <row r="344" spans="13:13" ht="17.25" customHeight="1">
      <c r="M344" s="60"/>
    </row>
    <row r="345" spans="13:13" ht="17.25" customHeight="1">
      <c r="M345" s="60"/>
    </row>
    <row r="346" spans="13:13" ht="17.25" customHeight="1">
      <c r="M346" s="60"/>
    </row>
    <row r="347" spans="13:13" ht="17.25" customHeight="1">
      <c r="M347" s="60"/>
    </row>
    <row r="348" spans="13:13" ht="17.25" customHeight="1">
      <c r="M348" s="60"/>
    </row>
    <row r="349" spans="13:13" ht="17.25" customHeight="1">
      <c r="M349" s="60"/>
    </row>
    <row r="350" spans="13:13" ht="17.25" customHeight="1">
      <c r="M350" s="60"/>
    </row>
    <row r="351" spans="13:13" ht="17.25" customHeight="1">
      <c r="M351" s="60"/>
    </row>
    <row r="352" spans="13:13" ht="17.25" customHeight="1">
      <c r="M352" s="60"/>
    </row>
    <row r="353" spans="13:13" ht="17.25" customHeight="1">
      <c r="M353" s="60"/>
    </row>
    <row r="354" spans="13:13" ht="17.25" customHeight="1">
      <c r="M354" s="60"/>
    </row>
    <row r="355" spans="13:13" ht="17.25" customHeight="1">
      <c r="M355" s="60"/>
    </row>
    <row r="356" spans="13:13" ht="17.25" customHeight="1">
      <c r="M356" s="60"/>
    </row>
    <row r="357" spans="13:13" ht="17.25" customHeight="1">
      <c r="M357" s="60"/>
    </row>
    <row r="358" spans="13:13" ht="17.25" customHeight="1">
      <c r="M358" s="60"/>
    </row>
    <row r="359" spans="13:13" ht="17.25" customHeight="1">
      <c r="M359" s="60"/>
    </row>
    <row r="360" spans="13:13" ht="17.25" customHeight="1">
      <c r="M360" s="60"/>
    </row>
    <row r="361" spans="13:13" ht="17.25" customHeight="1">
      <c r="M361" s="60"/>
    </row>
    <row r="362" spans="13:13" ht="17.25" customHeight="1">
      <c r="M362" s="60"/>
    </row>
    <row r="363" spans="13:13" ht="17.25" customHeight="1">
      <c r="M363" s="60"/>
    </row>
    <row r="364" spans="13:13" ht="17.25" customHeight="1">
      <c r="M364" s="60"/>
    </row>
    <row r="365" spans="13:13" ht="17.25" customHeight="1">
      <c r="M365" s="60"/>
    </row>
    <row r="366" spans="13:13" ht="17.25" customHeight="1">
      <c r="M366" s="60"/>
    </row>
    <row r="367" spans="13:13" ht="17.25" customHeight="1">
      <c r="M367" s="60"/>
    </row>
    <row r="368" spans="13:13" ht="17.25" customHeight="1">
      <c r="M368" s="60"/>
    </row>
    <row r="369" spans="13:13" ht="17.25" customHeight="1">
      <c r="M369" s="60"/>
    </row>
    <row r="370" spans="13:13">
      <c r="M370" s="60"/>
    </row>
    <row r="371" spans="13:13">
      <c r="M371" s="60"/>
    </row>
    <row r="372" spans="13:13">
      <c r="M372" s="60"/>
    </row>
    <row r="373" spans="13:13">
      <c r="M373" s="60"/>
    </row>
    <row r="374" spans="13:13">
      <c r="M374" s="60"/>
    </row>
    <row r="375" spans="13:13">
      <c r="M375" s="60"/>
    </row>
    <row r="376" spans="13:13">
      <c r="M376" s="60"/>
    </row>
    <row r="377" spans="13:13">
      <c r="M377" s="60"/>
    </row>
    <row r="378" spans="13:13">
      <c r="M378" s="60"/>
    </row>
    <row r="379" spans="13:13">
      <c r="M379" s="60"/>
    </row>
    <row r="380" spans="13:13">
      <c r="M380" s="60"/>
    </row>
    <row r="381" spans="13:13">
      <c r="M381" s="60"/>
    </row>
    <row r="382" spans="13:13">
      <c r="M382" s="60"/>
    </row>
    <row r="383" spans="13:13">
      <c r="M383" s="60"/>
    </row>
    <row r="384" spans="13:13">
      <c r="M384" s="60"/>
    </row>
    <row r="385" spans="13:13">
      <c r="M385" s="60"/>
    </row>
    <row r="386" spans="13:13">
      <c r="M386" s="60"/>
    </row>
    <row r="387" spans="13:13">
      <c r="M387" s="60"/>
    </row>
    <row r="388" spans="13:13">
      <c r="M388" s="60"/>
    </row>
    <row r="389" spans="13:13">
      <c r="M389" s="60"/>
    </row>
    <row r="390" spans="13:13">
      <c r="M390" s="60"/>
    </row>
    <row r="391" spans="13:13">
      <c r="M391" s="60"/>
    </row>
    <row r="392" spans="13:13">
      <c r="M392" s="60"/>
    </row>
    <row r="393" spans="13:13">
      <c r="M393" s="60"/>
    </row>
    <row r="394" spans="13:13">
      <c r="M394" s="60"/>
    </row>
    <row r="395" spans="13:13">
      <c r="M395" s="60"/>
    </row>
    <row r="396" spans="13:13">
      <c r="M396" s="60"/>
    </row>
    <row r="397" spans="13:13">
      <c r="M397" s="60"/>
    </row>
    <row r="398" spans="13:13">
      <c r="M398" s="60"/>
    </row>
    <row r="399" spans="13:13">
      <c r="M399" s="60"/>
    </row>
    <row r="400" spans="13:13">
      <c r="M400" s="60"/>
    </row>
    <row r="401" spans="13:13">
      <c r="M401" s="60"/>
    </row>
    <row r="402" spans="13:13">
      <c r="M402" s="60"/>
    </row>
    <row r="403" spans="13:13">
      <c r="M403" s="60"/>
    </row>
    <row r="404" spans="13:13">
      <c r="M404" s="60"/>
    </row>
    <row r="405" spans="13:13">
      <c r="M405" s="60"/>
    </row>
    <row r="406" spans="13:13">
      <c r="M406" s="60"/>
    </row>
    <row r="407" spans="13:13">
      <c r="M407" s="60"/>
    </row>
    <row r="408" spans="13:13">
      <c r="M408" s="60"/>
    </row>
    <row r="409" spans="13:13">
      <c r="M409" s="60"/>
    </row>
    <row r="410" spans="13:13">
      <c r="M410" s="60"/>
    </row>
    <row r="411" spans="13:13">
      <c r="M411" s="60"/>
    </row>
    <row r="412" spans="13:13">
      <c r="M412" s="60"/>
    </row>
    <row r="413" spans="13:13">
      <c r="M413" s="60"/>
    </row>
    <row r="414" spans="13:13">
      <c r="M414" s="60"/>
    </row>
    <row r="415" spans="13:13">
      <c r="M415" s="60"/>
    </row>
    <row r="416" spans="13:13">
      <c r="M416" s="60"/>
    </row>
    <row r="417" spans="13:13">
      <c r="M417" s="60"/>
    </row>
    <row r="418" spans="13:13">
      <c r="M418" s="60"/>
    </row>
    <row r="419" spans="13:13">
      <c r="M419" s="60"/>
    </row>
    <row r="420" spans="13:13">
      <c r="M420" s="60"/>
    </row>
    <row r="421" spans="13:13">
      <c r="M421" s="60"/>
    </row>
    <row r="422" spans="13:13">
      <c r="M422" s="60"/>
    </row>
    <row r="423" spans="13:13">
      <c r="M423" s="60"/>
    </row>
    <row r="424" spans="13:13">
      <c r="M424" s="60"/>
    </row>
    <row r="425" spans="13:13">
      <c r="M425" s="60"/>
    </row>
    <row r="426" spans="13:13">
      <c r="M426" s="60"/>
    </row>
    <row r="427" spans="13:13">
      <c r="M427" s="60"/>
    </row>
    <row r="428" spans="13:13">
      <c r="M428" s="60"/>
    </row>
    <row r="429" spans="13:13">
      <c r="M429" s="60"/>
    </row>
    <row r="430" spans="13:13">
      <c r="M430" s="60"/>
    </row>
    <row r="431" spans="13:13">
      <c r="M431" s="60"/>
    </row>
    <row r="432" spans="13:13">
      <c r="M432" s="60"/>
    </row>
    <row r="433" spans="13:13">
      <c r="M433" s="60"/>
    </row>
    <row r="434" spans="13:13">
      <c r="M434" s="60"/>
    </row>
    <row r="435" spans="13:13">
      <c r="M435" s="60"/>
    </row>
    <row r="436" spans="13:13">
      <c r="M436" s="60"/>
    </row>
    <row r="437" spans="13:13">
      <c r="M437" s="60"/>
    </row>
    <row r="438" spans="13:13">
      <c r="M438" s="60"/>
    </row>
    <row r="439" spans="13:13">
      <c r="M439" s="60"/>
    </row>
    <row r="440" spans="13:13">
      <c r="M440" s="60"/>
    </row>
    <row r="441" spans="13:13">
      <c r="M441" s="60"/>
    </row>
    <row r="442" spans="13:13">
      <c r="M442" s="60"/>
    </row>
    <row r="443" spans="13:13">
      <c r="M443" s="60"/>
    </row>
    <row r="444" spans="13:13">
      <c r="M444" s="60"/>
    </row>
    <row r="445" spans="13:13">
      <c r="M445" s="60"/>
    </row>
    <row r="446" spans="13:13">
      <c r="M446" s="60"/>
    </row>
    <row r="447" spans="13:13">
      <c r="M447" s="60"/>
    </row>
    <row r="448" spans="13:13">
      <c r="M448" s="60"/>
    </row>
    <row r="449" spans="13:13">
      <c r="M449" s="60"/>
    </row>
    <row r="450" spans="13:13">
      <c r="M450" s="60"/>
    </row>
    <row r="451" spans="13:13">
      <c r="M451" s="60"/>
    </row>
    <row r="452" spans="13:13">
      <c r="M452" s="60"/>
    </row>
    <row r="453" spans="13:13">
      <c r="M453" s="60"/>
    </row>
    <row r="454" spans="13:13">
      <c r="M454" s="60"/>
    </row>
    <row r="455" spans="13:13">
      <c r="M455" s="60"/>
    </row>
    <row r="456" spans="13:13">
      <c r="M456" s="60"/>
    </row>
    <row r="457" spans="13:13">
      <c r="M457" s="60"/>
    </row>
    <row r="458" spans="13:13">
      <c r="M458" s="60"/>
    </row>
    <row r="459" spans="13:13">
      <c r="M459" s="60"/>
    </row>
    <row r="460" spans="13:13">
      <c r="M460" s="60"/>
    </row>
    <row r="461" spans="13:13">
      <c r="M461" s="60"/>
    </row>
    <row r="462" spans="13:13">
      <c r="M462" s="60"/>
    </row>
    <row r="463" spans="13:13">
      <c r="M463" s="60"/>
    </row>
    <row r="464" spans="13:13">
      <c r="M464" s="60"/>
    </row>
    <row r="465" spans="13:13">
      <c r="M465" s="60"/>
    </row>
    <row r="466" spans="13:13">
      <c r="M466" s="60"/>
    </row>
    <row r="467" spans="13:13">
      <c r="M467" s="60"/>
    </row>
    <row r="468" spans="13:13">
      <c r="M468" s="60"/>
    </row>
    <row r="469" spans="13:13">
      <c r="M469" s="60"/>
    </row>
    <row r="470" spans="13:13">
      <c r="M470" s="60"/>
    </row>
    <row r="471" spans="13:13">
      <c r="M471" s="60"/>
    </row>
    <row r="472" spans="13:13">
      <c r="M472" s="60"/>
    </row>
    <row r="473" spans="13:13">
      <c r="M473" s="60"/>
    </row>
    <row r="474" spans="13:13">
      <c r="M474" s="60"/>
    </row>
    <row r="475" spans="13:13">
      <c r="M475" s="60"/>
    </row>
    <row r="476" spans="13:13">
      <c r="M476" s="60"/>
    </row>
    <row r="477" spans="13:13">
      <c r="M477" s="60"/>
    </row>
    <row r="478" spans="13:13">
      <c r="M478" s="60"/>
    </row>
    <row r="479" spans="13:13">
      <c r="M479" s="60"/>
    </row>
    <row r="480" spans="13:13">
      <c r="M480" s="60"/>
    </row>
    <row r="481" spans="13:13">
      <c r="M481" s="60"/>
    </row>
    <row r="482" spans="13:13">
      <c r="M482" s="60"/>
    </row>
    <row r="483" spans="13:13">
      <c r="M483" s="60"/>
    </row>
    <row r="484" spans="13:13">
      <c r="M484" s="60"/>
    </row>
    <row r="485" spans="13:13">
      <c r="M485" s="60"/>
    </row>
    <row r="486" spans="13:13">
      <c r="M486" s="60"/>
    </row>
    <row r="487" spans="13:13">
      <c r="M487" s="60"/>
    </row>
    <row r="488" spans="13:13">
      <c r="M488" s="60"/>
    </row>
    <row r="489" spans="13:13">
      <c r="M489" s="60"/>
    </row>
    <row r="490" spans="13:13">
      <c r="M490" s="60"/>
    </row>
    <row r="491" spans="13:13">
      <c r="M491" s="60"/>
    </row>
    <row r="492" spans="13:13">
      <c r="M492" s="60"/>
    </row>
    <row r="493" spans="13:13">
      <c r="M493" s="60"/>
    </row>
    <row r="494" spans="13:13">
      <c r="M494" s="60"/>
    </row>
    <row r="495" spans="13:13">
      <c r="M495" s="60"/>
    </row>
    <row r="496" spans="13:13">
      <c r="M496" s="60"/>
    </row>
    <row r="497" spans="13:13">
      <c r="M497" s="60"/>
    </row>
    <row r="498" spans="13:13">
      <c r="M498" s="60"/>
    </row>
    <row r="499" spans="13:13">
      <c r="M499" s="60"/>
    </row>
    <row r="500" spans="13:13">
      <c r="M500" s="60"/>
    </row>
    <row r="501" spans="13:13">
      <c r="M501" s="60"/>
    </row>
    <row r="502" spans="13:13">
      <c r="M502" s="60"/>
    </row>
    <row r="503" spans="13:13">
      <c r="M503" s="60"/>
    </row>
    <row r="504" spans="13:13">
      <c r="M504" s="60"/>
    </row>
    <row r="505" spans="13:13">
      <c r="M505" s="60"/>
    </row>
    <row r="506" spans="13:13">
      <c r="M506" s="60"/>
    </row>
    <row r="507" spans="13:13">
      <c r="M507" s="60"/>
    </row>
    <row r="508" spans="13:13">
      <c r="M508" s="60"/>
    </row>
    <row r="509" spans="13:13">
      <c r="M509" s="60"/>
    </row>
    <row r="510" spans="13:13">
      <c r="M510" s="60"/>
    </row>
    <row r="511" spans="13:13">
      <c r="M511" s="60"/>
    </row>
    <row r="512" spans="13:13">
      <c r="M512" s="60"/>
    </row>
    <row r="513" spans="13:13">
      <c r="M513" s="60"/>
    </row>
    <row r="514" spans="13:13">
      <c r="M514" s="60"/>
    </row>
    <row r="515" spans="13:13">
      <c r="M515" s="60"/>
    </row>
    <row r="516" spans="13:13">
      <c r="M516" s="60"/>
    </row>
    <row r="517" spans="13:13">
      <c r="M517" s="60"/>
    </row>
    <row r="518" spans="13:13">
      <c r="M518" s="60"/>
    </row>
    <row r="519" spans="13:13">
      <c r="M519" s="60"/>
    </row>
    <row r="520" spans="13:13">
      <c r="M520" s="60"/>
    </row>
    <row r="521" spans="13:13">
      <c r="M521" s="60"/>
    </row>
    <row r="522" spans="13:13">
      <c r="M522" s="60"/>
    </row>
    <row r="523" spans="13:13">
      <c r="M523" s="60"/>
    </row>
    <row r="524" spans="13:13">
      <c r="M524" s="60"/>
    </row>
    <row r="525" spans="13:13">
      <c r="M525" s="60"/>
    </row>
    <row r="526" spans="13:13">
      <c r="M526" s="60"/>
    </row>
    <row r="527" spans="13:13">
      <c r="M527" s="60"/>
    </row>
    <row r="528" spans="13:13">
      <c r="M528" s="60"/>
    </row>
    <row r="529" spans="13:13">
      <c r="M529" s="60"/>
    </row>
    <row r="530" spans="13:13">
      <c r="M530" s="60"/>
    </row>
    <row r="531" spans="13:13">
      <c r="M531" s="60"/>
    </row>
    <row r="532" spans="13:13">
      <c r="M532" s="60"/>
    </row>
    <row r="533" spans="13:13">
      <c r="M533" s="60"/>
    </row>
    <row r="534" spans="13:13">
      <c r="M534" s="60"/>
    </row>
    <row r="535" spans="13:13">
      <c r="M535" s="60"/>
    </row>
    <row r="536" spans="13:13">
      <c r="M536" s="60"/>
    </row>
    <row r="537" spans="13:13">
      <c r="M537" s="60"/>
    </row>
    <row r="538" spans="13:13">
      <c r="M538" s="60"/>
    </row>
    <row r="539" spans="13:13">
      <c r="M539" s="60"/>
    </row>
    <row r="540" spans="13:13">
      <c r="M540" s="60"/>
    </row>
    <row r="541" spans="13:13">
      <c r="M541" s="60"/>
    </row>
    <row r="542" spans="13:13">
      <c r="M542" s="60"/>
    </row>
    <row r="543" spans="13:13">
      <c r="M543" s="60"/>
    </row>
    <row r="544" spans="13:13">
      <c r="M544" s="60"/>
    </row>
    <row r="545" spans="13:13">
      <c r="M545" s="60"/>
    </row>
    <row r="546" spans="13:13">
      <c r="M546" s="60"/>
    </row>
    <row r="547" spans="13:13">
      <c r="M547" s="60"/>
    </row>
    <row r="548" spans="13:13">
      <c r="M548" s="60"/>
    </row>
    <row r="549" spans="13:13">
      <c r="M549" s="60"/>
    </row>
    <row r="550" spans="13:13">
      <c r="M550" s="60"/>
    </row>
    <row r="551" spans="13:13">
      <c r="M551" s="60"/>
    </row>
    <row r="552" spans="13:13">
      <c r="M552" s="60"/>
    </row>
    <row r="553" spans="13:13">
      <c r="M553" s="60"/>
    </row>
    <row r="554" spans="13:13">
      <c r="M554" s="60"/>
    </row>
    <row r="555" spans="13:13">
      <c r="M555" s="60"/>
    </row>
    <row r="556" spans="13:13">
      <c r="M556" s="60"/>
    </row>
    <row r="557" spans="13:13">
      <c r="M557" s="60"/>
    </row>
    <row r="558" spans="13:13">
      <c r="M558" s="60"/>
    </row>
    <row r="559" spans="13:13">
      <c r="M559" s="60"/>
    </row>
    <row r="560" spans="13:13">
      <c r="M560" s="60"/>
    </row>
    <row r="561" spans="13:13">
      <c r="M561" s="60"/>
    </row>
    <row r="562" spans="13:13">
      <c r="M562" s="60"/>
    </row>
    <row r="563" spans="13:13">
      <c r="M563" s="60"/>
    </row>
    <row r="564" spans="13:13">
      <c r="M564" s="60"/>
    </row>
    <row r="565" spans="13:13">
      <c r="M565" s="60"/>
    </row>
    <row r="566" spans="13:13">
      <c r="M566" s="60"/>
    </row>
    <row r="567" spans="13:13">
      <c r="M567" s="60"/>
    </row>
    <row r="568" spans="13:13">
      <c r="M568" s="60"/>
    </row>
    <row r="569" spans="13:13">
      <c r="M569" s="60"/>
    </row>
    <row r="570" spans="13:13">
      <c r="M570" s="60"/>
    </row>
    <row r="571" spans="13:13">
      <c r="M571" s="60"/>
    </row>
    <row r="572" spans="13:13">
      <c r="M572" s="60"/>
    </row>
    <row r="573" spans="13:13">
      <c r="M573" s="60"/>
    </row>
    <row r="574" spans="13:13">
      <c r="M574" s="60"/>
    </row>
    <row r="575" spans="13:13">
      <c r="M575" s="60"/>
    </row>
    <row r="576" spans="13:13">
      <c r="M576" s="60"/>
    </row>
    <row r="577" spans="13:13">
      <c r="M577" s="60"/>
    </row>
    <row r="578" spans="13:13">
      <c r="M578" s="60"/>
    </row>
    <row r="579" spans="13:13">
      <c r="M579" s="60"/>
    </row>
    <row r="580" spans="13:13">
      <c r="M580" s="60"/>
    </row>
    <row r="581" spans="13:13">
      <c r="M581" s="60"/>
    </row>
    <row r="582" spans="13:13">
      <c r="M582" s="60"/>
    </row>
    <row r="583" spans="13:13">
      <c r="M583" s="60"/>
    </row>
    <row r="584" spans="13:13">
      <c r="M584" s="60"/>
    </row>
    <row r="585" spans="13:13">
      <c r="M585" s="60"/>
    </row>
    <row r="586" spans="13:13">
      <c r="M586" s="60"/>
    </row>
    <row r="587" spans="13:13">
      <c r="M587" s="60"/>
    </row>
    <row r="588" spans="13:13">
      <c r="M588" s="60"/>
    </row>
    <row r="589" spans="13:13">
      <c r="M589" s="60"/>
    </row>
    <row r="590" spans="13:13">
      <c r="M590" s="60"/>
    </row>
    <row r="591" spans="13:13">
      <c r="M591" s="60"/>
    </row>
    <row r="592" spans="13:13">
      <c r="M592" s="60"/>
    </row>
    <row r="593" spans="13:13">
      <c r="M593" s="60"/>
    </row>
    <row r="594" spans="13:13">
      <c r="M594" s="60"/>
    </row>
    <row r="595" spans="13:13">
      <c r="M595" s="60"/>
    </row>
    <row r="596" spans="13:13">
      <c r="M596" s="60"/>
    </row>
    <row r="597" spans="13:13">
      <c r="M597" s="60"/>
    </row>
    <row r="598" spans="13:13">
      <c r="M598" s="60"/>
    </row>
    <row r="599" spans="13:13">
      <c r="M599" s="60"/>
    </row>
    <row r="600" spans="13:13">
      <c r="M600" s="60"/>
    </row>
    <row r="601" spans="13:13">
      <c r="M601" s="60"/>
    </row>
    <row r="602" spans="13:13">
      <c r="M602" s="60"/>
    </row>
    <row r="603" spans="13:13">
      <c r="M603" s="60"/>
    </row>
    <row r="604" spans="13:13">
      <c r="M604" s="60"/>
    </row>
    <row r="605" spans="13:13">
      <c r="M605" s="60"/>
    </row>
    <row r="606" spans="13:13">
      <c r="M606" s="60"/>
    </row>
    <row r="607" spans="13:13">
      <c r="M607" s="60"/>
    </row>
    <row r="608" spans="13:13">
      <c r="M608" s="60"/>
    </row>
    <row r="609" spans="13:13">
      <c r="M609" s="60"/>
    </row>
    <row r="610" spans="13:13">
      <c r="M610" s="60"/>
    </row>
    <row r="611" spans="13:13">
      <c r="M611" s="60"/>
    </row>
    <row r="612" spans="13:13">
      <c r="M612" s="60"/>
    </row>
    <row r="613" spans="13:13">
      <c r="M613" s="60"/>
    </row>
    <row r="614" spans="13:13">
      <c r="M614" s="60"/>
    </row>
    <row r="615" spans="13:13">
      <c r="M615" s="60"/>
    </row>
    <row r="616" spans="13:13">
      <c r="M616" s="60"/>
    </row>
    <row r="617" spans="13:13">
      <c r="M617" s="60"/>
    </row>
    <row r="618" spans="13:13">
      <c r="M618" s="60"/>
    </row>
    <row r="619" spans="13:13">
      <c r="M619" s="60"/>
    </row>
    <row r="620" spans="13:13">
      <c r="M620" s="60"/>
    </row>
    <row r="621" spans="13:13">
      <c r="M621" s="60"/>
    </row>
    <row r="622" spans="13:13">
      <c r="M622" s="60"/>
    </row>
    <row r="623" spans="13:13">
      <c r="M623" s="60"/>
    </row>
    <row r="624" spans="13:13">
      <c r="M624" s="60"/>
    </row>
    <row r="625" spans="13:13">
      <c r="M625" s="60"/>
    </row>
    <row r="626" spans="13:13">
      <c r="M626" s="60"/>
    </row>
    <row r="627" spans="13:13">
      <c r="M627" s="60"/>
    </row>
    <row r="628" spans="13:13">
      <c r="M628" s="60"/>
    </row>
    <row r="629" spans="13:13">
      <c r="M629" s="60"/>
    </row>
    <row r="630" spans="13:13">
      <c r="M630" s="60"/>
    </row>
    <row r="631" spans="13:13">
      <c r="M631" s="60"/>
    </row>
    <row r="632" spans="13:13">
      <c r="M632" s="60"/>
    </row>
    <row r="633" spans="13:13">
      <c r="M633" s="60"/>
    </row>
    <row r="634" spans="13:13">
      <c r="M634" s="60"/>
    </row>
    <row r="635" spans="13:13">
      <c r="M635" s="60"/>
    </row>
    <row r="636" spans="13:13">
      <c r="M636" s="60"/>
    </row>
    <row r="637" spans="13:13">
      <c r="M637" s="60"/>
    </row>
    <row r="638" spans="13:13">
      <c r="M638" s="60"/>
    </row>
    <row r="639" spans="13:13">
      <c r="M639" s="60"/>
    </row>
    <row r="640" spans="13:13">
      <c r="M640" s="60"/>
    </row>
    <row r="641" spans="13:13">
      <c r="M641" s="60"/>
    </row>
    <row r="642" spans="13:13">
      <c r="M642" s="60"/>
    </row>
    <row r="643" spans="13:13">
      <c r="M643" s="60"/>
    </row>
    <row r="644" spans="13:13">
      <c r="M644" s="60"/>
    </row>
    <row r="645" spans="13:13">
      <c r="M645" s="60"/>
    </row>
    <row r="646" spans="13:13">
      <c r="M646" s="60"/>
    </row>
    <row r="647" spans="13:13">
      <c r="M647" s="60"/>
    </row>
    <row r="648" spans="13:13">
      <c r="M648" s="60"/>
    </row>
    <row r="649" spans="13:13">
      <c r="M649" s="60"/>
    </row>
    <row r="650" spans="13:13">
      <c r="M650" s="60"/>
    </row>
    <row r="651" spans="13:13">
      <c r="M651" s="60"/>
    </row>
    <row r="652" spans="13:13">
      <c r="M652" s="60"/>
    </row>
    <row r="653" spans="13:13">
      <c r="M653" s="60"/>
    </row>
    <row r="654" spans="13:13">
      <c r="M654" s="60"/>
    </row>
    <row r="655" spans="13:13">
      <c r="M655" s="60"/>
    </row>
    <row r="656" spans="13:13">
      <c r="M656" s="60"/>
    </row>
    <row r="657" spans="13:13">
      <c r="M657" s="60"/>
    </row>
    <row r="658" spans="13:13">
      <c r="M658" s="60"/>
    </row>
    <row r="659" spans="13:13">
      <c r="M659" s="60"/>
    </row>
    <row r="660" spans="13:13">
      <c r="M660" s="60"/>
    </row>
    <row r="661" spans="13:13">
      <c r="M661" s="60"/>
    </row>
    <row r="662" spans="13:13">
      <c r="M662" s="60"/>
    </row>
    <row r="663" spans="13:13">
      <c r="M663" s="60"/>
    </row>
    <row r="664" spans="13:13">
      <c r="M664" s="60"/>
    </row>
    <row r="665" spans="13:13">
      <c r="M665" s="60"/>
    </row>
    <row r="666" spans="13:13">
      <c r="M666" s="60"/>
    </row>
    <row r="667" spans="13:13">
      <c r="M667" s="60"/>
    </row>
  </sheetData>
  <mergeCells count="49">
    <mergeCell ref="B61:J61"/>
    <mergeCell ref="B59:J59"/>
    <mergeCell ref="A5:E5"/>
    <mergeCell ref="L30:N32"/>
    <mergeCell ref="L53:N55"/>
    <mergeCell ref="B26:B27"/>
    <mergeCell ref="B28:B29"/>
    <mergeCell ref="C43:C44"/>
    <mergeCell ref="K26:M29"/>
    <mergeCell ref="B13:B16"/>
    <mergeCell ref="B36:B38"/>
    <mergeCell ref="B39:B41"/>
    <mergeCell ref="B43:B45"/>
    <mergeCell ref="B46:B47"/>
    <mergeCell ref="C17:D17"/>
    <mergeCell ref="C14:D14"/>
    <mergeCell ref="L43:N47"/>
    <mergeCell ref="B17:B21"/>
    <mergeCell ref="C27:D27"/>
    <mergeCell ref="C28:D28"/>
    <mergeCell ref="C29:D29"/>
    <mergeCell ref="C31:D31"/>
    <mergeCell ref="C24:D24"/>
    <mergeCell ref="C26:D26"/>
    <mergeCell ref="C19:D19"/>
    <mergeCell ref="C20:D20"/>
    <mergeCell ref="C21:D21"/>
    <mergeCell ref="C23:D23"/>
    <mergeCell ref="C52:D52"/>
    <mergeCell ref="C54:D54"/>
    <mergeCell ref="C55:D55"/>
    <mergeCell ref="C41:D41"/>
    <mergeCell ref="C46:D46"/>
    <mergeCell ref="C47:D47"/>
    <mergeCell ref="C45:D45"/>
    <mergeCell ref="C51:D51"/>
    <mergeCell ref="B48:B49"/>
    <mergeCell ref="C48:C49"/>
    <mergeCell ref="F8:I10"/>
    <mergeCell ref="C40:D40"/>
    <mergeCell ref="C32:D32"/>
    <mergeCell ref="C36:D36"/>
    <mergeCell ref="C37:D37"/>
    <mergeCell ref="C38:D38"/>
    <mergeCell ref="C39:D39"/>
    <mergeCell ref="C13:D13"/>
    <mergeCell ref="C15:D15"/>
    <mergeCell ref="C16:D16"/>
    <mergeCell ref="C18:D18"/>
  </mergeCells>
  <phoneticPr fontId="0" type="noConversion"/>
  <conditionalFormatting sqref="F13:K13">
    <cfRule type="expression" dxfId="68" priority="8">
      <formula>$E13=0</formula>
    </cfRule>
  </conditionalFormatting>
  <conditionalFormatting sqref="F23:I23">
    <cfRule type="expression" dxfId="67" priority="36">
      <formula>$E23=0</formula>
    </cfRule>
  </conditionalFormatting>
  <conditionalFormatting sqref="F36:J36">
    <cfRule type="expression" dxfId="66" priority="51">
      <formula>$E36=0</formula>
    </cfRule>
  </conditionalFormatting>
  <conditionalFormatting sqref="F51:I51">
    <cfRule type="expression" dxfId="65" priority="64">
      <formula>$E51=0</formula>
    </cfRule>
  </conditionalFormatting>
  <conditionalFormatting sqref="F54:K54">
    <cfRule type="expression" dxfId="64" priority="66">
      <formula>$E54=0</formula>
    </cfRule>
  </conditionalFormatting>
  <conditionalFormatting sqref="F31:K31">
    <cfRule type="expression" dxfId="63" priority="48">
      <formula>$E31=0</formula>
    </cfRule>
  </conditionalFormatting>
  <conditionalFormatting sqref="L43 G43:H43">
    <cfRule type="expression" dxfId="62" priority="141">
      <formula>$O$43="error"</formula>
    </cfRule>
  </conditionalFormatting>
  <conditionalFormatting sqref="L43 G45:H45">
    <cfRule type="expression" dxfId="61" priority="143">
      <formula>$O$45="error"</formula>
    </cfRule>
  </conditionalFormatting>
  <conditionalFormatting sqref="L53 F54:H54">
    <cfRule type="expression" dxfId="60" priority="439">
      <formula>$O$54="error"</formula>
    </cfRule>
  </conditionalFormatting>
  <conditionalFormatting sqref="L53 F55:H55">
    <cfRule type="expression" dxfId="59" priority="447">
      <formula>$O$55="error"</formula>
    </cfRule>
  </conditionalFormatting>
  <conditionalFormatting sqref="K26">
    <cfRule type="expression" dxfId="58" priority="69">
      <formula>$N$26="error"</formula>
    </cfRule>
    <cfRule type="expression" dxfId="57" priority="71">
      <formula>$N$27="error"</formula>
    </cfRule>
    <cfRule type="expression" dxfId="56" priority="95">
      <formula>$N$29="error"</formula>
    </cfRule>
  </conditionalFormatting>
  <conditionalFormatting sqref="K26">
    <cfRule type="expression" dxfId="55" priority="76">
      <formula>$N$28="error"</formula>
    </cfRule>
  </conditionalFormatting>
  <conditionalFormatting sqref="F39:J39">
    <cfRule type="expression" dxfId="54" priority="54">
      <formula>$E39=0</formula>
    </cfRule>
  </conditionalFormatting>
  <conditionalFormatting sqref="F14:K14">
    <cfRule type="expression" dxfId="53" priority="9">
      <formula>$E14=0</formula>
    </cfRule>
  </conditionalFormatting>
  <conditionalFormatting sqref="F15:K15">
    <cfRule type="expression" dxfId="52" priority="15">
      <formula>$E15=0</formula>
    </cfRule>
  </conditionalFormatting>
  <conditionalFormatting sqref="F16:K16">
    <cfRule type="expression" dxfId="51" priority="19">
      <formula>$E16=0</formula>
    </cfRule>
  </conditionalFormatting>
  <conditionalFormatting sqref="F17:K17">
    <cfRule type="expression" dxfId="50" priority="26">
      <formula>$E17=0</formula>
    </cfRule>
  </conditionalFormatting>
  <conditionalFormatting sqref="F18:K18">
    <cfRule type="expression" dxfId="49" priority="32">
      <formula>$E18=0</formula>
    </cfRule>
  </conditionalFormatting>
  <conditionalFormatting sqref="F19:K19">
    <cfRule type="expression" dxfId="48" priority="33">
      <formula>$E19=0</formula>
    </cfRule>
  </conditionalFormatting>
  <conditionalFormatting sqref="F20:K20">
    <cfRule type="expression" dxfId="47" priority="34">
      <formula>$E20=0</formula>
    </cfRule>
  </conditionalFormatting>
  <conditionalFormatting sqref="F21:K21">
    <cfRule type="expression" dxfId="46" priority="35">
      <formula>$E21=0</formula>
    </cfRule>
  </conditionalFormatting>
  <conditionalFormatting sqref="F24:I24">
    <cfRule type="expression" dxfId="45" priority="38">
      <formula>$E24=0</formula>
    </cfRule>
  </conditionalFormatting>
  <conditionalFormatting sqref="F26:H26">
    <cfRule type="expression" dxfId="44" priority="70">
      <formula>$N$26="error"</formula>
    </cfRule>
  </conditionalFormatting>
  <conditionalFormatting sqref="F26:J26">
    <cfRule type="expression" dxfId="43" priority="40">
      <formula>$E26=0</formula>
    </cfRule>
  </conditionalFormatting>
  <conditionalFormatting sqref="F27:J27">
    <cfRule type="expression" dxfId="42" priority="41">
      <formula>$E27=0</formula>
    </cfRule>
  </conditionalFormatting>
  <conditionalFormatting sqref="F28:J28">
    <cfRule type="expression" dxfId="41" priority="42">
      <formula>$E28=0</formula>
    </cfRule>
  </conditionalFormatting>
  <conditionalFormatting sqref="F29:J29">
    <cfRule type="expression" dxfId="40" priority="44">
      <formula>$E29=0</formula>
    </cfRule>
  </conditionalFormatting>
  <conditionalFormatting sqref="F34:J34">
    <cfRule type="expression" dxfId="39" priority="50">
      <formula>$E34=0</formula>
    </cfRule>
  </conditionalFormatting>
  <conditionalFormatting sqref="F37:J37">
    <cfRule type="expression" dxfId="38" priority="52">
      <formula>$E37=0</formula>
    </cfRule>
  </conditionalFormatting>
  <conditionalFormatting sqref="F38:J38">
    <cfRule type="expression" dxfId="37" priority="53">
      <formula>$E38=0</formula>
    </cfRule>
  </conditionalFormatting>
  <conditionalFormatting sqref="F40:J40">
    <cfRule type="expression" dxfId="36" priority="55">
      <formula>$E40=0</formula>
    </cfRule>
  </conditionalFormatting>
  <conditionalFormatting sqref="F41:J41">
    <cfRule type="expression" dxfId="35" priority="56">
      <formula>$E41=0</formula>
    </cfRule>
  </conditionalFormatting>
  <conditionalFormatting sqref="F43:K43">
    <cfRule type="expression" dxfId="34" priority="59">
      <formula>$E43=0</formula>
    </cfRule>
  </conditionalFormatting>
  <conditionalFormatting sqref="F44:K44">
    <cfRule type="expression" dxfId="33" priority="60">
      <formula>$E44=0</formula>
    </cfRule>
  </conditionalFormatting>
  <conditionalFormatting sqref="F52:I52">
    <cfRule type="expression" dxfId="32" priority="65">
      <formula>$E52=0</formula>
    </cfRule>
  </conditionalFormatting>
  <conditionalFormatting sqref="F55:K55">
    <cfRule type="expression" dxfId="31" priority="67">
      <formula>$E55=0</formula>
    </cfRule>
  </conditionalFormatting>
  <conditionalFormatting sqref="F27:H27">
    <cfRule type="expression" dxfId="30" priority="72">
      <formula>$N$27="error"</formula>
    </cfRule>
  </conditionalFormatting>
  <conditionalFormatting sqref="F28:H28">
    <cfRule type="expression" dxfId="29" priority="77">
      <formula>$N$28="error"</formula>
    </cfRule>
  </conditionalFormatting>
  <conditionalFormatting sqref="F29:H29">
    <cfRule type="expression" dxfId="28" priority="94">
      <formula>$N$29="error"</formula>
    </cfRule>
  </conditionalFormatting>
  <conditionalFormatting sqref="L30">
    <cfRule type="expression" dxfId="27" priority="115">
      <formula>$O$31="error"</formula>
    </cfRule>
    <cfRule type="expression" dxfId="26" priority="139">
      <formula>$O$32="error"</formula>
    </cfRule>
  </conditionalFormatting>
  <conditionalFormatting sqref="F32:K32">
    <cfRule type="expression" dxfId="25" priority="49">
      <formula>$E32=0</formula>
    </cfRule>
  </conditionalFormatting>
  <conditionalFormatting sqref="F31:H31">
    <cfRule type="expression" dxfId="24" priority="102">
      <formula>$O$31="error"</formula>
    </cfRule>
  </conditionalFormatting>
  <conditionalFormatting sqref="F32:H32">
    <cfRule type="expression" dxfId="23" priority="127">
      <formula>$O$32="error"</formula>
    </cfRule>
  </conditionalFormatting>
  <conditionalFormatting sqref="L43 G44:H44">
    <cfRule type="expression" dxfId="22" priority="142">
      <formula>$O$44="error"</formula>
    </cfRule>
  </conditionalFormatting>
  <conditionalFormatting sqref="F57:K57">
    <cfRule type="expression" dxfId="21" priority="68">
      <formula>$E57=0</formula>
    </cfRule>
  </conditionalFormatting>
  <conditionalFormatting sqref="F47:K47">
    <cfRule type="expression" dxfId="20" priority="63">
      <formula>$E47=0</formula>
    </cfRule>
  </conditionalFormatting>
  <conditionalFormatting sqref="F45:K45">
    <cfRule type="expression" dxfId="19" priority="61">
      <formula>$E45=0</formula>
    </cfRule>
  </conditionalFormatting>
  <conditionalFormatting sqref="F46:K46">
    <cfRule type="expression" dxfId="18" priority="62">
      <formula>$E46=0</formula>
    </cfRule>
  </conditionalFormatting>
  <conditionalFormatting sqref="L43 G46:H46">
    <cfRule type="expression" dxfId="17" priority="145">
      <formula>$O$46="error"</formula>
    </cfRule>
  </conditionalFormatting>
  <conditionalFormatting sqref="L43 G47:H47">
    <cfRule type="expression" dxfId="16" priority="146">
      <formula>$O$47="error"</formula>
    </cfRule>
  </conditionalFormatting>
  <conditionalFormatting sqref="G49:K49">
    <cfRule type="expression" dxfId="15" priority="4">
      <formula>$E49=0</formula>
    </cfRule>
  </conditionalFormatting>
  <conditionalFormatting sqref="G48:K48">
    <cfRule type="expression" dxfId="14" priority="3">
      <formula>$E48=0</formula>
    </cfRule>
  </conditionalFormatting>
  <conditionalFormatting sqref="G48:H48">
    <cfRule type="expression" dxfId="13" priority="5">
      <formula>$O$46="error"</formula>
    </cfRule>
  </conditionalFormatting>
  <conditionalFormatting sqref="G49:H49">
    <cfRule type="expression" dxfId="12" priority="6">
      <formula>$O$47="error"</formula>
    </cfRule>
  </conditionalFormatting>
  <conditionalFormatting sqref="F48">
    <cfRule type="expression" dxfId="11" priority="2">
      <formula>$E48=0</formula>
    </cfRule>
  </conditionalFormatting>
  <conditionalFormatting sqref="F49">
    <cfRule type="expression" dxfId="10" priority="1">
      <formula>$E49=0</formula>
    </cfRule>
  </conditionalFormatting>
  <dataValidations xWindow="499" yWindow="460" count="29">
    <dataValidation type="whole" allowBlank="1" showErrorMessage="1" error="Number of days per year must be between 1 and 365." sqref="H26:H29 I31:I32 H34 I54:I55 I13:I21 H36:H41 I43:I49">
      <formula1>1</formula1>
      <formula2>365</formula2>
    </dataValidation>
    <dataValidation type="decimal" allowBlank="1" showErrorMessage="1" error="Hours per day must be between 1 and 24." sqref="G26:G29 H31:H32 G34 H54:H55 H43:H49">
      <formula1>1</formula1>
      <formula2>24</formula2>
    </dataValidation>
    <dataValidation type="whole" operator="greaterThanOrEqual" allowBlank="1" showInputMessage="1" showErrorMessage="1" error="Entry must be equal to or greater than 1." sqref="F26:F29 F54:F55 F32 F13:F21 F39:F41 G43:G49">
      <formula1>1</formula1>
    </dataValidation>
    <dataValidation type="decimal" operator="greaterThanOrEqual" allowBlank="1" showInputMessage="1" showErrorMessage="1" error="Incremental cost must be equal to or greater than 0." sqref="H23:H24 J54:J55 H51:H52 I26:I29 I34 J31:J32 J13:J21 I36:I41 J57 J43:J49">
      <formula1>0</formula1>
    </dataValidation>
    <dataValidation type="decimal" allowBlank="1" showErrorMessage="1" error="Entry must be a number." sqref="E10">
      <formula1>0</formula1>
      <formula2>30</formula2>
    </dataValidation>
    <dataValidation type="list" allowBlank="1" showInputMessage="1" showErrorMessage="1" error="You must select an option from the pull-down list: electric or natural gas." prompt="Select either electric or natural gas." sqref="H17:H21 G13:G21 I57">
      <formula1>"electric, natural gas"</formula1>
    </dataValidation>
    <dataValidation allowBlank="1" showInputMessage="1" error="The value must be between 0 and 100%." prompt="Low temperature models do not include a booster heater." sqref="H13"/>
    <dataValidation type="whole" operator="greaterThanOrEqual" allowBlank="1" showInputMessage="1" showErrorMessage="1" error="The quantity must be a whole number." sqref="E23:E24 E26:E29 E31:E32 E34 E54:E55 E51:E52 E36:E41 E13:E21 E57 E43:E49">
      <formula1>0</formula1>
    </dataValidation>
    <dataValidation type="decimal" allowBlank="1" showErrorMessage="1" error="Entry must be greater than zero." sqref="G23:G24">
      <formula1>1</formula1>
      <formula2>100</formula2>
    </dataValidation>
    <dataValidation type="decimal" operator="greaterThan" allowBlank="1" showInputMessage="1" showErrorMessage="1" error="Entry must be greater than 0." sqref="G51:G52 G36:G41">
      <formula1>0</formula1>
    </dataValidation>
    <dataValidation type="list" allowBlank="1" showInputMessage="1" showErrorMessage="1" error="ENERGY STAR qualified gasc steam cookers are available with 3, 5, 6 or 10 pans." prompt="ENERGY STAR qualified gas steam cookers are available with 3, 5, 6 or 10 pans." sqref="G55">
      <formula1>"3,5,6,10"</formula1>
    </dataValidation>
    <dataValidation type="whole" allowBlank="1" showInputMessage="1" showErrorMessage="1" error="Entry must be a whole number." sqref="F31">
      <formula1>1</formula1>
      <formula2>10000</formula2>
    </dataValidation>
    <dataValidation type="decimal" allowBlank="1" showErrorMessage="1" error="Entry must be a number." sqref="E8">
      <formula1>0</formula1>
      <formula2>1</formula2>
    </dataValidation>
    <dataValidation type="decimal" allowBlank="1" showErrorMessage="1" error="Entry must be a number." sqref="E9">
      <formula1>0</formula1>
      <formula2>3</formula2>
    </dataValidation>
    <dataValidation type="decimal" allowBlank="1" showErrorMessage="1" error="Volume must be between 1 and 100." sqref="F23:F24">
      <formula1>1</formula1>
      <formula2>100</formula2>
    </dataValidation>
    <dataValidation type="whole" allowBlank="1" showInputMessage="1" showErrorMessage="1" error="Width must be between 1 and 20." sqref="G31:G32">
      <formula1>1</formula1>
      <formula2>20</formula2>
    </dataValidation>
    <dataValidation type="decimal" allowBlank="1" showInputMessage="1" showErrorMessage="1" error="Volume must be between 1 and 100." sqref="F34 F51:F52">
      <formula1>1</formula1>
      <formula2>100</formula2>
    </dataValidation>
    <dataValidation allowBlank="1" showInputMessage="1" showErrorMessage="1" prompt="Low temperature models do not include a booster heater." sqref="H14:H16"/>
    <dataValidation type="list" allowBlank="1" showInputMessage="1" showErrorMessage="1" error="ENERGY STAR qualified electric steam cookers are available with 3, 4, 5, 6 or 10 pans." prompt="ENERGY STAR qualified electric steam cookers are available with 3, 4, 5, 6 or 10 pans." sqref="G54">
      <formula1>"3,4,5,6,10"</formula1>
    </dataValidation>
    <dataValidation type="whole" allowBlank="1" showInputMessage="1" showErrorMessage="1" error="Eligible machines range from 200 to 1,600 pounds of ice per 24 hours." sqref="F36">
      <formula1>200</formula1>
      <formula2>1600</formula2>
    </dataValidation>
    <dataValidation type="whole" allowBlank="1" showInputMessage="1" showErrorMessage="1" error="Eligible machines range from 400 to 4,000 pounds of ice per 24 hours." sqref="F37">
      <formula1>400</formula1>
      <formula2>4000</formula2>
    </dataValidation>
    <dataValidation type="whole" allowBlank="1" showInputMessage="1" showErrorMessage="1" error="Eligible machines range from 50 to 450 pounds of ice per 24 hours." sqref="F38">
      <formula1>50</formula1>
      <formula2>450</formula2>
    </dataValidation>
    <dataValidation type="whole" allowBlank="1" showErrorMessage="1" error="Entry must be a whole number greater than 0." sqref="K13:K21 I23:I24 J26:J29 K31:K32 J34 J36:J41 K57 I51:I52 K54:K55 K43:K49">
      <formula1>0</formula1>
      <formula2>5000</formula2>
    </dataValidation>
    <dataValidation type="decimal" allowBlank="1" showInputMessage="1" showErrorMessage="1" error="Entry must be between 0 and 100%." prompt="Enter 100% if pre-rinse spray valve(s) use hot water, 0 if they use cold water, or a percentage in between." sqref="H57">
      <formula1>0</formula1>
      <formula2>1</formula2>
    </dataValidation>
    <dataValidation type="whole" allowBlank="1" showInputMessage="1" showErrorMessage="1" error="Entry must be between 1 and 1,440" sqref="G57">
      <formula1>1</formula1>
      <formula2>1440</formula2>
    </dataValidation>
    <dataValidation type="decimal" allowBlank="1" showInputMessage="1" showErrorMessage="1" error="Qualified valves have a flow rate of 1.28 or less." sqref="F57">
      <formula1>0</formula1>
      <formula2>1.28</formula2>
    </dataValidation>
    <dataValidation operator="greaterThanOrEqual" allowBlank="1" showErrorMessage="1" error="Entry must be equal to or greater than 1." sqref="F43:F45 F48:F49"/>
    <dataValidation type="whole" allowBlank="1" showErrorMessage="1" error="Eligible electrics ovens range from 5 to 20 pans." sqref="F46">
      <formula1>5</formula1>
      <formula2>20</formula2>
    </dataValidation>
    <dataValidation type="whole" allowBlank="1" showErrorMessage="1" error="Eligible gas ovens range from 6 to 40 pans." sqref="F47">
      <formula1>6</formula1>
      <formula2>40</formula2>
    </dataValidation>
  </dataValidations>
  <hyperlinks>
    <hyperlink ref="B59:I59" location="'RESULTS SUMMARY'!A1" display="Click here to go to the RESULTS SUMMARY tab and see your savings."/>
  </hyperlinks>
  <printOptions horizontalCentered="1"/>
  <pageMargins left="0.4" right="0.4" top="0.5" bottom="0.5" header="0.25" footer="0.25"/>
  <pageSetup scale="42" orientation="portrait" r:id="rId1"/>
  <headerFooter alignWithMargins="0"/>
  <ignoredErrors>
    <ignoredError sqref="N26:N27 N29 O43:O45" formulaRange="1"/>
    <ignoredError sqref="H54:H5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defaultSize="0" autoLine="0" autoPict="0">
                <anchor moveWithCells="1" sizeWithCells="1">
                  <from>
                    <xdr:col>4</xdr:col>
                    <xdr:colOff>0</xdr:colOff>
                    <xdr:row>6</xdr:row>
                    <xdr:rowOff>0</xdr:rowOff>
                  </from>
                  <to>
                    <xdr:col>5</xdr:col>
                    <xdr:colOff>19050</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pageSetUpPr fitToPage="1"/>
  </sheetPr>
  <dimension ref="A1:T59"/>
  <sheetViews>
    <sheetView showGridLines="0" showRowColHeaders="0" topLeftCell="A28" zoomScale="130" zoomScaleNormal="130" zoomScaleSheetLayoutView="85" workbookViewId="0">
      <selection activeCell="F22" sqref="F22"/>
    </sheetView>
  </sheetViews>
  <sheetFormatPr defaultColWidth="15" defaultRowHeight="12"/>
  <cols>
    <col min="1" max="1" width="3" style="201" customWidth="1"/>
    <col min="2" max="2" width="27.7109375" style="211" customWidth="1"/>
    <col min="3" max="3" width="15" style="210" customWidth="1"/>
    <col min="4" max="4" width="15" style="182" customWidth="1"/>
    <col min="5" max="15" width="15" style="181" customWidth="1"/>
    <col min="16" max="16384" width="15" style="182"/>
  </cols>
  <sheetData>
    <row r="1" spans="1:15" s="104" customFormat="1" ht="30" customHeight="1">
      <c r="A1" s="71" t="s">
        <v>146</v>
      </c>
      <c r="B1" s="102"/>
      <c r="C1" s="103"/>
      <c r="D1" s="103"/>
      <c r="E1" s="255"/>
      <c r="F1" s="255"/>
      <c r="I1" s="162"/>
    </row>
    <row r="2" spans="1:15" s="40" customFormat="1" ht="16.5" customHeight="1">
      <c r="A2" s="33" t="s">
        <v>191</v>
      </c>
      <c r="B2" s="105"/>
      <c r="E2" s="253" t="str">
        <f>INPUTS!O54</f>
        <v/>
      </c>
      <c r="F2" s="253" t="str">
        <f>INPUTS!O55</f>
        <v/>
      </c>
      <c r="G2" s="112"/>
    </row>
    <row r="3" spans="1:15" s="40" customFormat="1" ht="12" customHeight="1">
      <c r="A3" s="33"/>
      <c r="B3" s="330"/>
      <c r="C3" s="332" t="s">
        <v>161</v>
      </c>
      <c r="D3" s="331"/>
      <c r="E3" s="332" t="s">
        <v>160</v>
      </c>
      <c r="F3" s="331"/>
      <c r="G3" s="330"/>
    </row>
    <row r="4" spans="1:15" s="163" customFormat="1">
      <c r="A4" s="113"/>
      <c r="B4" s="331"/>
      <c r="C4" s="157" t="s">
        <v>63</v>
      </c>
      <c r="D4" s="157" t="s">
        <v>107</v>
      </c>
      <c r="E4" s="157" t="s">
        <v>63</v>
      </c>
      <c r="F4" s="157" t="s">
        <v>107</v>
      </c>
      <c r="G4" s="331"/>
      <c r="M4" s="164"/>
      <c r="N4" s="164"/>
      <c r="O4" s="164"/>
    </row>
    <row r="5" spans="1:15" s="163" customFormat="1">
      <c r="A5" s="113"/>
      <c r="B5" s="155" t="s">
        <v>115</v>
      </c>
      <c r="C5" s="156">
        <v>12</v>
      </c>
      <c r="D5" s="156">
        <v>12</v>
      </c>
      <c r="E5" s="156">
        <f>INPUTS!H54</f>
        <v>12</v>
      </c>
      <c r="F5" s="45">
        <f>INPUTS!H55</f>
        <v>12</v>
      </c>
      <c r="G5" s="46" t="s">
        <v>108</v>
      </c>
      <c r="H5" s="335" t="s">
        <v>237</v>
      </c>
      <c r="I5" s="336"/>
      <c r="M5" s="164"/>
      <c r="N5" s="164"/>
      <c r="O5" s="164"/>
    </row>
    <row r="6" spans="1:15" s="163" customFormat="1">
      <c r="A6" s="113"/>
      <c r="B6" s="155" t="s">
        <v>153</v>
      </c>
      <c r="C6" s="156">
        <v>365</v>
      </c>
      <c r="D6" s="156">
        <v>365</v>
      </c>
      <c r="E6" s="156">
        <f>INPUTS!I54</f>
        <v>365</v>
      </c>
      <c r="F6" s="45">
        <f>INPUTS!I55</f>
        <v>365</v>
      </c>
      <c r="G6" s="46" t="s">
        <v>109</v>
      </c>
      <c r="H6" s="337"/>
      <c r="I6" s="336"/>
      <c r="M6" s="164"/>
      <c r="N6" s="164"/>
      <c r="O6" s="164"/>
    </row>
    <row r="7" spans="1:15" s="163" customFormat="1">
      <c r="A7" s="113"/>
      <c r="B7" s="155" t="s">
        <v>117</v>
      </c>
      <c r="C7" s="156">
        <v>100</v>
      </c>
      <c r="D7" s="156">
        <v>100</v>
      </c>
      <c r="E7" s="156">
        <f>INPUTS!F54</f>
        <v>100</v>
      </c>
      <c r="F7" s="156">
        <f>INPUTS!F55</f>
        <v>100</v>
      </c>
      <c r="G7" s="46" t="s">
        <v>111</v>
      </c>
      <c r="H7" s="337"/>
      <c r="I7" s="336"/>
      <c r="M7" s="164"/>
      <c r="N7" s="164"/>
      <c r="O7" s="164"/>
    </row>
    <row r="8" spans="1:15" s="163" customFormat="1">
      <c r="A8" s="113"/>
      <c r="B8" s="155" t="s">
        <v>92</v>
      </c>
      <c r="C8" s="156">
        <v>3</v>
      </c>
      <c r="D8" s="156">
        <v>6</v>
      </c>
      <c r="E8" s="156">
        <f>INPUTS!G54</f>
        <v>6</v>
      </c>
      <c r="F8" s="156">
        <f>INPUTS!G55</f>
        <v>6</v>
      </c>
      <c r="G8" s="48"/>
      <c r="H8" s="337"/>
      <c r="I8" s="336"/>
      <c r="M8" s="164"/>
      <c r="N8" s="164"/>
      <c r="O8" s="164"/>
    </row>
    <row r="9" spans="1:15" s="163" customFormat="1" ht="12.75">
      <c r="A9" s="113"/>
      <c r="B9" s="100" t="s">
        <v>145</v>
      </c>
      <c r="C9" s="333"/>
      <c r="D9" s="334"/>
      <c r="E9" s="345"/>
      <c r="F9" s="345"/>
      <c r="G9" s="342"/>
      <c r="H9" s="338"/>
      <c r="I9" s="339"/>
      <c r="J9" s="166"/>
      <c r="K9" s="167"/>
      <c r="L9" s="168"/>
      <c r="M9" s="164"/>
      <c r="N9" s="164"/>
      <c r="O9" s="164"/>
    </row>
    <row r="10" spans="1:15" s="163" customFormat="1">
      <c r="A10" s="113"/>
      <c r="B10" s="212" t="s">
        <v>206</v>
      </c>
      <c r="C10" s="144">
        <v>630</v>
      </c>
      <c r="D10" s="144">
        <v>260</v>
      </c>
      <c r="E10" s="343"/>
      <c r="F10" s="343"/>
      <c r="G10" s="343"/>
      <c r="H10" s="340"/>
      <c r="I10" s="341"/>
      <c r="J10" s="166"/>
      <c r="K10" s="167"/>
      <c r="L10" s="168"/>
      <c r="M10" s="164"/>
      <c r="N10" s="164"/>
      <c r="O10" s="164"/>
    </row>
    <row r="11" spans="1:15" s="163" customFormat="1">
      <c r="A11" s="113"/>
      <c r="B11" s="212" t="s">
        <v>207</v>
      </c>
      <c r="C11" s="144">
        <v>1210</v>
      </c>
      <c r="D11" s="144" t="s">
        <v>155</v>
      </c>
      <c r="E11" s="343"/>
      <c r="F11" s="343"/>
      <c r="G11" s="343"/>
      <c r="H11" s="165"/>
      <c r="I11" s="165"/>
      <c r="J11" s="166"/>
      <c r="K11" s="167"/>
      <c r="L11" s="168"/>
      <c r="M11" s="164"/>
      <c r="N11" s="164"/>
      <c r="O11" s="164"/>
    </row>
    <row r="12" spans="1:15" s="163" customFormat="1">
      <c r="A12" s="113"/>
      <c r="B12" s="212" t="s">
        <v>208</v>
      </c>
      <c r="C12" s="144">
        <v>0</v>
      </c>
      <c r="D12" s="144">
        <v>0</v>
      </c>
      <c r="E12" s="343"/>
      <c r="F12" s="343"/>
      <c r="G12" s="343"/>
      <c r="H12" s="165"/>
      <c r="I12" s="165"/>
      <c r="J12" s="166"/>
      <c r="K12" s="167"/>
      <c r="L12" s="168"/>
      <c r="M12" s="164"/>
      <c r="N12" s="164"/>
      <c r="O12" s="164"/>
    </row>
    <row r="13" spans="1:15" s="163" customFormat="1">
      <c r="A13" s="113"/>
      <c r="B13" s="212" t="s">
        <v>209</v>
      </c>
      <c r="C13" s="144">
        <v>0</v>
      </c>
      <c r="D13" s="144">
        <v>870</v>
      </c>
      <c r="E13" s="344"/>
      <c r="F13" s="344"/>
      <c r="G13" s="343"/>
      <c r="H13" s="165"/>
      <c r="I13" s="165"/>
      <c r="J13" s="166"/>
      <c r="K13" s="167"/>
      <c r="L13" s="168"/>
      <c r="M13" s="164"/>
      <c r="N13" s="164"/>
      <c r="O13" s="164"/>
    </row>
    <row r="14" spans="1:15" s="163" customFormat="1">
      <c r="A14" s="113"/>
      <c r="B14" s="44" t="s">
        <v>154</v>
      </c>
      <c r="C14" s="54">
        <f>IF(E8=3,C10,IF(E8=4,C11,IF(E8=5,C12,C13)))</f>
        <v>0</v>
      </c>
      <c r="D14" s="54">
        <f>IF(F8=3,D10,IF(F8=4,D11,IF(F8=5,D12,D13)))</f>
        <v>870</v>
      </c>
      <c r="E14" s="101">
        <f>INPUTS!J54</f>
        <v>0</v>
      </c>
      <c r="F14" s="101">
        <f>INPUTS!J55</f>
        <v>870</v>
      </c>
      <c r="G14" s="344"/>
      <c r="H14" s="165"/>
      <c r="I14" s="165"/>
      <c r="J14" s="166"/>
      <c r="K14" s="167"/>
      <c r="L14" s="168"/>
      <c r="M14" s="164"/>
      <c r="N14" s="164"/>
      <c r="O14" s="164"/>
    </row>
    <row r="15" spans="1:15" s="40" customFormat="1" ht="28.5" customHeight="1">
      <c r="A15" s="33" t="s">
        <v>201</v>
      </c>
      <c r="B15" s="105"/>
      <c r="E15" s="169"/>
      <c r="F15" s="170"/>
      <c r="G15" s="171"/>
      <c r="H15" s="112"/>
      <c r="I15" s="172"/>
      <c r="J15" s="173"/>
      <c r="K15" s="174"/>
      <c r="L15" s="175"/>
    </row>
    <row r="16" spans="1:15" s="40" customFormat="1" ht="12" customHeight="1">
      <c r="A16" s="33"/>
      <c r="B16" s="319"/>
      <c r="C16" s="321" t="s">
        <v>63</v>
      </c>
      <c r="D16" s="322"/>
      <c r="E16" s="319"/>
      <c r="F16" s="321" t="s">
        <v>107</v>
      </c>
      <c r="G16" s="322"/>
      <c r="H16" s="319"/>
      <c r="I16" s="172"/>
      <c r="J16" s="163"/>
      <c r="K16" s="163"/>
      <c r="L16" s="163"/>
    </row>
    <row r="17" spans="1:15" s="163" customFormat="1">
      <c r="A17" s="113"/>
      <c r="B17" s="320"/>
      <c r="C17" s="49" t="s">
        <v>94</v>
      </c>
      <c r="D17" s="49" t="s">
        <v>95</v>
      </c>
      <c r="E17" s="320"/>
      <c r="F17" s="49" t="s">
        <v>94</v>
      </c>
      <c r="G17" s="49" t="s">
        <v>95</v>
      </c>
      <c r="H17" s="320"/>
      <c r="I17" s="176"/>
      <c r="J17" s="166"/>
      <c r="K17" s="167"/>
      <c r="L17" s="168"/>
      <c r="M17" s="164"/>
      <c r="N17" s="164"/>
      <c r="O17" s="164"/>
    </row>
    <row r="18" spans="1:15" s="163" customFormat="1" ht="12.75">
      <c r="A18" s="113"/>
      <c r="B18" s="114" t="s">
        <v>99</v>
      </c>
      <c r="C18" s="213" t="s">
        <v>184</v>
      </c>
      <c r="D18" s="213" t="s">
        <v>185</v>
      </c>
      <c r="E18" s="177"/>
      <c r="F18" s="213" t="s">
        <v>184</v>
      </c>
      <c r="G18" s="213" t="s">
        <v>185</v>
      </c>
      <c r="H18" s="153"/>
      <c r="I18" s="176"/>
      <c r="J18" s="166"/>
      <c r="K18" s="167"/>
      <c r="L18" s="168"/>
      <c r="M18" s="164"/>
      <c r="N18" s="164"/>
      <c r="O18" s="164"/>
    </row>
    <row r="19" spans="1:15" s="163" customFormat="1" ht="12.75">
      <c r="A19" s="113"/>
      <c r="B19" s="114" t="s">
        <v>163</v>
      </c>
      <c r="C19" s="158">
        <v>40</v>
      </c>
      <c r="D19" s="158">
        <f>IF(D18="steam generator",15,IF(D18="boiler based",10,3))</f>
        <v>3</v>
      </c>
      <c r="E19" s="154" t="s">
        <v>164</v>
      </c>
      <c r="F19" s="158">
        <v>40</v>
      </c>
      <c r="G19" s="158">
        <f>IF(G18="steam generator",15,IF(G18="boiler based",10,3))</f>
        <v>3</v>
      </c>
      <c r="H19" s="153" t="s">
        <v>164</v>
      </c>
      <c r="I19" s="176"/>
      <c r="J19" s="166"/>
      <c r="K19" s="167"/>
      <c r="L19" s="168"/>
      <c r="M19" s="164"/>
      <c r="N19" s="164"/>
      <c r="O19" s="164"/>
    </row>
    <row r="20" spans="1:15" s="163" customFormat="1" ht="12.75">
      <c r="A20" s="113"/>
      <c r="B20" s="114" t="s">
        <v>149</v>
      </c>
      <c r="C20" s="159">
        <v>0.4</v>
      </c>
      <c r="D20" s="159">
        <v>0.4</v>
      </c>
      <c r="E20" s="154"/>
      <c r="F20" s="159">
        <v>0.4</v>
      </c>
      <c r="G20" s="159">
        <v>0.4</v>
      </c>
      <c r="H20" s="153"/>
      <c r="I20" s="176"/>
      <c r="J20" s="166"/>
      <c r="K20" s="167"/>
      <c r="L20" s="168"/>
      <c r="M20" s="164"/>
      <c r="N20" s="164"/>
      <c r="O20" s="164"/>
    </row>
    <row r="21" spans="1:15" s="163" customFormat="1">
      <c r="A21" s="164"/>
      <c r="B21" s="114" t="s">
        <v>101</v>
      </c>
      <c r="C21" s="159">
        <f>IF(C18="steam generator",0.3,IF(C18="boiler based",0.26,0))</f>
        <v>0.3</v>
      </c>
      <c r="D21" s="159">
        <v>0.5</v>
      </c>
      <c r="E21" s="178"/>
      <c r="F21" s="159">
        <f>IF(F18="steam generator",0.18,IF(F18="boiler based",0.15,0))</f>
        <v>0.18</v>
      </c>
      <c r="G21" s="159">
        <v>0.38</v>
      </c>
      <c r="H21" s="179"/>
      <c r="I21" s="64"/>
      <c r="J21" s="166"/>
      <c r="K21" s="167"/>
      <c r="L21" s="168"/>
    </row>
    <row r="22" spans="1:15" s="163" customFormat="1">
      <c r="A22" s="164"/>
      <c r="B22" s="114" t="s">
        <v>150</v>
      </c>
      <c r="C22" s="160">
        <v>23.3</v>
      </c>
      <c r="D22" s="160">
        <v>16.7</v>
      </c>
      <c r="E22" s="50" t="s">
        <v>110</v>
      </c>
      <c r="F22" s="160">
        <v>23.3</v>
      </c>
      <c r="G22" s="160">
        <v>20</v>
      </c>
      <c r="H22" s="50" t="s">
        <v>110</v>
      </c>
      <c r="I22" s="64"/>
      <c r="J22" s="64"/>
      <c r="K22" s="167"/>
      <c r="L22" s="168"/>
    </row>
    <row r="23" spans="1:15" s="163" customFormat="1">
      <c r="A23" s="164"/>
      <c r="B23" s="114" t="s">
        <v>103</v>
      </c>
      <c r="C23" s="161">
        <f>IF(C18="steam generator",1200,1000)</f>
        <v>1200</v>
      </c>
      <c r="D23" s="161">
        <f>IF(E8=3,400,IF(E8=4,530,IF(E8=5,670,800)))</f>
        <v>800</v>
      </c>
      <c r="E23" s="50" t="s">
        <v>113</v>
      </c>
      <c r="F23" s="161">
        <f>IF(F18="steam generator",18000,IF(F18="boiler based",15000,0))</f>
        <v>18000</v>
      </c>
      <c r="G23" s="161">
        <f>IF(F8=3,6250,IF(F8=4,8350,IF(F8=5,10400,12500)))</f>
        <v>12500</v>
      </c>
      <c r="H23" s="55" t="s">
        <v>106</v>
      </c>
      <c r="I23" s="64"/>
      <c r="J23" s="64"/>
      <c r="K23" s="64"/>
      <c r="L23" s="64"/>
    </row>
    <row r="24" spans="1:15" s="163" customFormat="1">
      <c r="A24" s="164"/>
      <c r="B24" s="114" t="s">
        <v>151</v>
      </c>
      <c r="C24" s="327">
        <v>30.8</v>
      </c>
      <c r="D24" s="327"/>
      <c r="E24" s="51" t="s">
        <v>112</v>
      </c>
      <c r="F24" s="327">
        <v>105</v>
      </c>
      <c r="G24" s="327"/>
      <c r="H24" s="50" t="s">
        <v>114</v>
      </c>
      <c r="I24" s="64"/>
      <c r="J24" s="64"/>
      <c r="K24" s="64"/>
      <c r="L24" s="64"/>
    </row>
    <row r="25" spans="1:15" ht="12.75">
      <c r="A25" s="164"/>
      <c r="B25" s="114" t="s">
        <v>158</v>
      </c>
      <c r="C25" s="328">
        <v>12</v>
      </c>
      <c r="D25" s="329"/>
      <c r="E25" s="116" t="s">
        <v>97</v>
      </c>
      <c r="F25" s="328">
        <v>12</v>
      </c>
      <c r="G25" s="329"/>
      <c r="H25" s="116" t="s">
        <v>97</v>
      </c>
      <c r="I25" s="65"/>
      <c r="J25" s="66"/>
      <c r="K25" s="180"/>
      <c r="L25" s="180"/>
      <c r="O25" s="182"/>
    </row>
    <row r="26" spans="1:15" s="40" customFormat="1" ht="28.5" customHeight="1">
      <c r="A26" s="33" t="s">
        <v>159</v>
      </c>
      <c r="B26" s="105"/>
      <c r="E26" s="169"/>
      <c r="F26" s="170"/>
      <c r="G26" s="171"/>
      <c r="H26" s="112"/>
      <c r="I26" s="183"/>
      <c r="J26" s="184"/>
      <c r="K26" s="185"/>
      <c r="L26" s="186"/>
    </row>
    <row r="27" spans="1:15" s="104" customFormat="1" ht="12" customHeight="1">
      <c r="A27" s="33"/>
      <c r="B27" s="319"/>
      <c r="C27" s="321" t="s">
        <v>63</v>
      </c>
      <c r="D27" s="322"/>
      <c r="E27" s="319"/>
      <c r="F27" s="321" t="s">
        <v>107</v>
      </c>
      <c r="G27" s="322"/>
      <c r="H27" s="319"/>
      <c r="I27" s="187"/>
      <c r="J27" s="188"/>
      <c r="K27" s="189"/>
      <c r="L27" s="189"/>
      <c r="M27" s="190"/>
    </row>
    <row r="28" spans="1:15">
      <c r="A28" s="164"/>
      <c r="B28" s="320"/>
      <c r="C28" s="49" t="s">
        <v>94</v>
      </c>
      <c r="D28" s="49" t="s">
        <v>95</v>
      </c>
      <c r="E28" s="320"/>
      <c r="F28" s="49" t="s">
        <v>94</v>
      </c>
      <c r="G28" s="49" t="s">
        <v>95</v>
      </c>
      <c r="H28" s="320"/>
      <c r="I28" s="187"/>
      <c r="J28" s="188"/>
      <c r="K28" s="187"/>
      <c r="L28" s="187"/>
      <c r="M28" s="191"/>
      <c r="O28" s="182"/>
    </row>
    <row r="29" spans="1:15" ht="12.75">
      <c r="A29" s="164"/>
      <c r="B29" s="152" t="s">
        <v>116</v>
      </c>
      <c r="C29" s="325">
        <f>E5*E6</f>
        <v>4380</v>
      </c>
      <c r="D29" s="326"/>
      <c r="E29" s="46" t="s">
        <v>108</v>
      </c>
      <c r="F29" s="325">
        <f>F5*F6</f>
        <v>4380</v>
      </c>
      <c r="G29" s="326"/>
      <c r="H29" s="46" t="s">
        <v>108</v>
      </c>
      <c r="I29" s="187"/>
      <c r="J29" s="188"/>
      <c r="K29" s="187"/>
      <c r="L29" s="187"/>
      <c r="M29" s="191"/>
      <c r="O29" s="182"/>
    </row>
    <row r="30" spans="1:15">
      <c r="A30" s="164"/>
      <c r="B30" s="114" t="s">
        <v>118</v>
      </c>
      <c r="C30" s="117">
        <f>E7*C24/C21</f>
        <v>10266.666666666668</v>
      </c>
      <c r="D30" s="117">
        <f>E7*C24/D21</f>
        <v>6160</v>
      </c>
      <c r="E30" s="50" t="s">
        <v>102</v>
      </c>
      <c r="F30" s="117">
        <f>F7*F24/F21</f>
        <v>58333.333333333336</v>
      </c>
      <c r="G30" s="117">
        <f>F7*F24/G21</f>
        <v>27631.57894736842</v>
      </c>
      <c r="H30" s="52" t="s">
        <v>105</v>
      </c>
      <c r="I30" s="194"/>
      <c r="J30" s="192"/>
      <c r="K30" s="195"/>
      <c r="O30" s="182"/>
    </row>
    <row r="31" spans="1:15">
      <c r="A31" s="164"/>
      <c r="B31" s="114" t="s">
        <v>152</v>
      </c>
      <c r="C31" s="215">
        <f>E5-E7/(C22*E8)</f>
        <v>11.284692417739628</v>
      </c>
      <c r="D31" s="215">
        <f>E5-E7/(D22*E8)</f>
        <v>11.001996007984031</v>
      </c>
      <c r="E31" s="51" t="s">
        <v>104</v>
      </c>
      <c r="F31" s="215">
        <f>F5-F7/(F22*F8)</f>
        <v>11.284692417739628</v>
      </c>
      <c r="G31" s="215">
        <f>F5-F7/(G22*F8)</f>
        <v>11.166666666666666</v>
      </c>
      <c r="H31" s="55" t="s">
        <v>104</v>
      </c>
      <c r="I31" s="196"/>
      <c r="J31" s="193"/>
      <c r="O31" s="182"/>
    </row>
    <row r="32" spans="1:15">
      <c r="A32" s="164"/>
      <c r="B32" s="114" t="s">
        <v>119</v>
      </c>
      <c r="C32" s="117">
        <f>((1-C20)*C23+C20*C22*E8*C24/C21)*C31</f>
        <v>72911.751874105859</v>
      </c>
      <c r="D32" s="117">
        <f>((1-D20)*D23+D20*D22*E8*C24/D21)*D31</f>
        <v>32444.094083832333</v>
      </c>
      <c r="E32" s="50" t="s">
        <v>102</v>
      </c>
      <c r="F32" s="117">
        <f>((1-F20)*F23+F20*F22*F8*F24/F21)*F31</f>
        <v>489981.34477825463</v>
      </c>
      <c r="G32" s="117">
        <f>((1-G20)*G23+G20*G22*F8*F24/G21)*G31</f>
        <v>231855.26315789469</v>
      </c>
      <c r="H32" s="55" t="s">
        <v>105</v>
      </c>
      <c r="I32" s="196"/>
      <c r="J32" s="193"/>
      <c r="O32" s="182"/>
    </row>
    <row r="33" spans="1:20">
      <c r="A33" s="164"/>
      <c r="B33" s="114" t="s">
        <v>120</v>
      </c>
      <c r="C33" s="117">
        <f>C30+C32</f>
        <v>83178.418540772531</v>
      </c>
      <c r="D33" s="117">
        <f>D30+D32</f>
        <v>38604.094083832329</v>
      </c>
      <c r="E33" s="51" t="s">
        <v>102</v>
      </c>
      <c r="F33" s="117">
        <f>F30+F32</f>
        <v>548314.678111588</v>
      </c>
      <c r="G33" s="117">
        <f>G30+G32</f>
        <v>259486.84210526312</v>
      </c>
      <c r="H33" s="55" t="s">
        <v>105</v>
      </c>
      <c r="I33" s="196"/>
      <c r="J33" s="193"/>
      <c r="O33" s="182"/>
    </row>
    <row r="34" spans="1:20" s="40" customFormat="1" ht="28.5" customHeight="1">
      <c r="A34" s="33" t="s">
        <v>165</v>
      </c>
      <c r="B34" s="105"/>
      <c r="E34" s="169"/>
      <c r="F34" s="170"/>
      <c r="G34" s="197"/>
      <c r="H34" s="112"/>
      <c r="I34" s="172"/>
      <c r="J34" s="173"/>
      <c r="K34" s="174"/>
      <c r="L34" s="175"/>
    </row>
    <row r="35" spans="1:20" s="163" customFormat="1">
      <c r="A35" s="164"/>
      <c r="B35" s="47"/>
      <c r="C35" s="49" t="s">
        <v>94</v>
      </c>
      <c r="D35" s="49" t="s">
        <v>95</v>
      </c>
      <c r="E35" s="49" t="s">
        <v>96</v>
      </c>
      <c r="F35" s="115"/>
      <c r="G35" s="136"/>
      <c r="H35" s="136"/>
      <c r="I35" s="164"/>
      <c r="J35" s="164"/>
      <c r="K35" s="164"/>
      <c r="L35" s="164"/>
      <c r="M35" s="164"/>
      <c r="N35" s="164"/>
      <c r="O35" s="164"/>
    </row>
    <row r="36" spans="1:20" s="163" customFormat="1">
      <c r="A36" s="198"/>
      <c r="B36" s="53" t="s">
        <v>63</v>
      </c>
      <c r="C36" s="156">
        <f>C33*E6/1000</f>
        <v>30360.122767381974</v>
      </c>
      <c r="D36" s="156">
        <f>D33*E6/1000</f>
        <v>14090.494340598802</v>
      </c>
      <c r="E36" s="156">
        <f>C36-D36</f>
        <v>16269.628426783172</v>
      </c>
      <c r="F36" s="115" t="s">
        <v>100</v>
      </c>
      <c r="G36" s="136"/>
      <c r="H36" s="136"/>
      <c r="I36" s="164"/>
      <c r="J36" s="164"/>
      <c r="K36" s="164"/>
      <c r="L36" s="164"/>
      <c r="M36" s="164"/>
      <c r="N36" s="164"/>
      <c r="O36" s="164"/>
    </row>
    <row r="37" spans="1:20" s="163" customFormat="1">
      <c r="A37" s="198"/>
      <c r="B37" s="53" t="s">
        <v>107</v>
      </c>
      <c r="C37" s="156">
        <f>F33*F6/100000</f>
        <v>2001.348575107296</v>
      </c>
      <c r="D37" s="156">
        <f>G33*F6/100000</f>
        <v>947.12697368421038</v>
      </c>
      <c r="E37" s="156">
        <f>C37-D37</f>
        <v>1054.2216014230858</v>
      </c>
      <c r="F37" s="115" t="s">
        <v>121</v>
      </c>
      <c r="G37" s="136"/>
      <c r="H37" s="136"/>
      <c r="I37" s="164"/>
      <c r="J37" s="164"/>
      <c r="K37" s="164"/>
      <c r="L37" s="164"/>
      <c r="M37" s="164"/>
      <c r="N37" s="164"/>
      <c r="O37" s="164"/>
    </row>
    <row r="38" spans="1:20" s="40" customFormat="1" ht="28.5" customHeight="1">
      <c r="A38" s="33" t="s">
        <v>166</v>
      </c>
      <c r="B38" s="105"/>
      <c r="E38" s="169"/>
      <c r="F38" s="170"/>
      <c r="G38" s="171"/>
      <c r="H38" s="112"/>
      <c r="I38" s="172"/>
      <c r="J38" s="173"/>
      <c r="K38" s="174"/>
      <c r="L38" s="175"/>
    </row>
    <row r="39" spans="1:20" s="163" customFormat="1">
      <c r="A39" s="164"/>
      <c r="B39" s="47"/>
      <c r="C39" s="49" t="s">
        <v>94</v>
      </c>
      <c r="D39" s="49" t="s">
        <v>95</v>
      </c>
      <c r="E39" s="49" t="s">
        <v>96</v>
      </c>
      <c r="F39" s="115"/>
      <c r="G39" s="136"/>
      <c r="H39" s="136"/>
      <c r="I39" s="164"/>
      <c r="J39" s="164"/>
      <c r="K39" s="164"/>
      <c r="L39" s="164"/>
      <c r="M39" s="164"/>
      <c r="N39" s="164"/>
      <c r="O39" s="164"/>
    </row>
    <row r="40" spans="1:20" s="163" customFormat="1">
      <c r="A40" s="198"/>
      <c r="B40" s="53" t="s">
        <v>63</v>
      </c>
      <c r="C40" s="156">
        <f>C19*C29</f>
        <v>175200</v>
      </c>
      <c r="D40" s="156">
        <f>D19*C29</f>
        <v>13140</v>
      </c>
      <c r="E40" s="156">
        <f>C40-D40</f>
        <v>162060</v>
      </c>
      <c r="F40" s="115" t="s">
        <v>148</v>
      </c>
      <c r="G40" s="136"/>
      <c r="H40" s="136"/>
      <c r="I40" s="164"/>
      <c r="J40" s="164"/>
      <c r="K40" s="164"/>
      <c r="L40" s="164"/>
      <c r="M40" s="164"/>
      <c r="N40" s="164"/>
      <c r="O40" s="164"/>
    </row>
    <row r="41" spans="1:20" s="163" customFormat="1">
      <c r="A41" s="198"/>
      <c r="B41" s="53" t="s">
        <v>107</v>
      </c>
      <c r="C41" s="156">
        <f>F19*F29</f>
        <v>175200</v>
      </c>
      <c r="D41" s="156">
        <f>G19*F29</f>
        <v>13140</v>
      </c>
      <c r="E41" s="156">
        <f>C41-D41</f>
        <v>162060</v>
      </c>
      <c r="F41" s="115" t="s">
        <v>148</v>
      </c>
      <c r="G41" s="136"/>
      <c r="H41" s="136"/>
      <c r="I41" s="164"/>
      <c r="J41" s="164"/>
      <c r="K41" s="164"/>
      <c r="L41" s="164"/>
      <c r="M41" s="164"/>
      <c r="N41" s="164"/>
      <c r="O41" s="164"/>
    </row>
    <row r="42" spans="1:20" s="104" customFormat="1" ht="21" customHeight="1">
      <c r="A42" s="107"/>
      <c r="B42" s="108"/>
      <c r="C42" s="111"/>
      <c r="D42" s="111"/>
      <c r="E42" s="107"/>
      <c r="F42" s="107"/>
      <c r="G42" s="107"/>
      <c r="H42" s="107"/>
      <c r="I42" s="107"/>
      <c r="J42" s="107"/>
      <c r="K42" s="199"/>
    </row>
    <row r="43" spans="1:20" s="40" customFormat="1" ht="21" customHeight="1">
      <c r="A43" s="28" t="s">
        <v>93</v>
      </c>
      <c r="B43" s="72"/>
      <c r="C43" s="73"/>
      <c r="D43" s="73"/>
      <c r="K43" s="2"/>
    </row>
    <row r="44" spans="1:20" s="29" customFormat="1" ht="12.75" customHeight="1">
      <c r="B44" s="89" t="s">
        <v>122</v>
      </c>
      <c r="C44" s="323" t="s">
        <v>123</v>
      </c>
      <c r="D44" s="324"/>
      <c r="F44" s="109"/>
      <c r="I44" s="30"/>
      <c r="J44" s="30"/>
      <c r="K44" s="30"/>
      <c r="L44" s="30"/>
      <c r="M44" s="30"/>
      <c r="N44" s="30"/>
      <c r="O44" s="30"/>
    </row>
    <row r="45" spans="1:20" s="29" customFormat="1" ht="12.75" customHeight="1">
      <c r="B45" s="106"/>
      <c r="C45" s="110" t="s">
        <v>188</v>
      </c>
      <c r="E45" s="30"/>
      <c r="F45" s="109"/>
      <c r="G45" s="109"/>
      <c r="H45" s="109"/>
      <c r="I45" s="30"/>
      <c r="J45" s="30"/>
      <c r="K45" s="30"/>
      <c r="L45" s="30"/>
      <c r="M45" s="30"/>
      <c r="N45" s="30"/>
      <c r="O45" s="30"/>
    </row>
    <row r="46" spans="1:20" s="31" customFormat="1" ht="18.75" customHeight="1">
      <c r="B46" s="89" t="s">
        <v>98</v>
      </c>
      <c r="C46" s="110" t="s">
        <v>187</v>
      </c>
      <c r="E46" s="32"/>
      <c r="F46" s="32"/>
      <c r="G46" s="32"/>
      <c r="H46" s="32"/>
      <c r="I46" s="200"/>
      <c r="J46" s="200"/>
      <c r="K46" s="200"/>
      <c r="L46" s="200"/>
      <c r="M46" s="200"/>
      <c r="N46" s="200"/>
    </row>
    <row r="47" spans="1:20" s="34" customFormat="1" ht="18.75" customHeight="1">
      <c r="B47" s="89" t="s">
        <v>198</v>
      </c>
      <c r="C47" s="110" t="s">
        <v>205</v>
      </c>
      <c r="E47" s="12"/>
      <c r="F47" s="12"/>
      <c r="G47" s="12"/>
      <c r="H47" s="12"/>
    </row>
    <row r="48" spans="1:20" s="29" customFormat="1" ht="18.75" customHeight="1">
      <c r="A48" s="30"/>
      <c r="B48" s="89" t="s">
        <v>167</v>
      </c>
      <c r="C48" s="110" t="s">
        <v>186</v>
      </c>
      <c r="E48" s="109"/>
      <c r="F48" s="109"/>
      <c r="G48" s="109"/>
      <c r="H48" s="109"/>
      <c r="I48" s="30"/>
      <c r="J48" s="30"/>
      <c r="K48" s="30"/>
      <c r="L48" s="30"/>
      <c r="M48" s="30"/>
      <c r="N48" s="30"/>
      <c r="O48" s="30"/>
      <c r="P48" s="30"/>
      <c r="Q48" s="30"/>
      <c r="R48" s="30"/>
      <c r="S48" s="30"/>
      <c r="T48" s="30"/>
    </row>
    <row r="49" spans="2:11" ht="12.75">
      <c r="B49" s="202"/>
      <c r="C49" s="182"/>
      <c r="D49" s="203"/>
      <c r="E49" s="204"/>
      <c r="F49" s="205"/>
      <c r="G49" s="206"/>
      <c r="H49" s="206"/>
      <c r="I49" s="206"/>
      <c r="J49" s="206"/>
      <c r="K49" s="206"/>
    </row>
    <row r="50" spans="2:11" ht="12.75">
      <c r="B50" s="206"/>
      <c r="C50" s="182"/>
      <c r="D50" s="207"/>
      <c r="E50" s="208"/>
      <c r="F50" s="205"/>
      <c r="G50" s="206"/>
      <c r="H50" s="206"/>
      <c r="I50" s="206"/>
      <c r="J50" s="206"/>
      <c r="K50" s="206"/>
    </row>
    <row r="51" spans="2:11" ht="12.75">
      <c r="B51" s="206"/>
      <c r="C51" s="182"/>
      <c r="D51" s="207"/>
      <c r="E51" s="208"/>
      <c r="F51" s="205"/>
      <c r="G51" s="206"/>
      <c r="H51" s="206"/>
      <c r="I51" s="206"/>
      <c r="J51" s="206"/>
      <c r="K51" s="206"/>
    </row>
    <row r="52" spans="2:11" ht="12.75">
      <c r="B52" s="206"/>
      <c r="C52" s="182"/>
      <c r="D52" s="207"/>
      <c r="E52" s="208"/>
      <c r="F52" s="205"/>
      <c r="G52" s="206"/>
      <c r="H52" s="206"/>
      <c r="I52" s="206"/>
      <c r="J52" s="206"/>
      <c r="K52" s="206"/>
    </row>
    <row r="53" spans="2:11" ht="12.75">
      <c r="B53" s="118" t="s">
        <v>189</v>
      </c>
      <c r="C53" s="119">
        <f>INPUTS!E54</f>
        <v>0</v>
      </c>
      <c r="D53" s="120">
        <f>INPUTS!E55</f>
        <v>0</v>
      </c>
      <c r="E53" s="209"/>
      <c r="F53" s="205"/>
      <c r="G53" s="206"/>
      <c r="H53" s="206"/>
      <c r="I53" s="206"/>
      <c r="J53" s="206"/>
      <c r="K53" s="206"/>
    </row>
    <row r="54" spans="2:11" ht="12.75">
      <c r="B54" s="206"/>
      <c r="C54" s="182"/>
      <c r="D54" s="207"/>
      <c r="E54" s="208"/>
      <c r="F54" s="205"/>
      <c r="G54" s="206"/>
      <c r="H54" s="206"/>
      <c r="I54" s="206"/>
      <c r="J54" s="206"/>
      <c r="K54" s="206"/>
    </row>
    <row r="55" spans="2:11" ht="12.75">
      <c r="B55" s="206"/>
      <c r="C55" s="182"/>
      <c r="D55" s="207"/>
      <c r="E55" s="208"/>
      <c r="F55" s="205"/>
      <c r="G55" s="206"/>
      <c r="H55" s="206"/>
      <c r="I55" s="206"/>
      <c r="J55" s="206"/>
      <c r="K55" s="206"/>
    </row>
    <row r="56" spans="2:11">
      <c r="B56" s="210"/>
    </row>
    <row r="57" spans="2:11">
      <c r="B57" s="210"/>
    </row>
    <row r="58" spans="2:11">
      <c r="B58" s="210"/>
    </row>
    <row r="59" spans="2:11">
      <c r="B59" s="210"/>
    </row>
  </sheetData>
  <mergeCells count="26">
    <mergeCell ref="H5:I10"/>
    <mergeCell ref="G9:G14"/>
    <mergeCell ref="E9:E13"/>
    <mergeCell ref="F9:F13"/>
    <mergeCell ref="B16:B17"/>
    <mergeCell ref="H16:H17"/>
    <mergeCell ref="B3:B4"/>
    <mergeCell ref="C3:D3"/>
    <mergeCell ref="E3:F3"/>
    <mergeCell ref="F16:G16"/>
    <mergeCell ref="G3:G4"/>
    <mergeCell ref="C9:D9"/>
    <mergeCell ref="E16:E17"/>
    <mergeCell ref="C16:D16"/>
    <mergeCell ref="H27:H28"/>
    <mergeCell ref="C29:D29"/>
    <mergeCell ref="F29:G29"/>
    <mergeCell ref="F24:G24"/>
    <mergeCell ref="C25:D25"/>
    <mergeCell ref="C24:D24"/>
    <mergeCell ref="F25:G25"/>
    <mergeCell ref="B27:B28"/>
    <mergeCell ref="C27:D27"/>
    <mergeCell ref="E27:E28"/>
    <mergeCell ref="F27:G27"/>
    <mergeCell ref="C44:D44"/>
  </mergeCells>
  <phoneticPr fontId="0" type="noConversion"/>
  <conditionalFormatting sqref="C4:C8 C10:C14 E4:E14 C16:E25 C27:E33 B36:F36 B40:F40">
    <cfRule type="expression" dxfId="9" priority="35">
      <formula>$C$53=0</formula>
    </cfRule>
  </conditionalFormatting>
  <conditionalFormatting sqref="D4:D8 D10:D14 F4:F14 F16:H25 F27:H33 B37:F37 B41:F41">
    <cfRule type="expression" dxfId="8" priority="36">
      <formula>$D$53=0</formula>
    </cfRule>
  </conditionalFormatting>
  <conditionalFormatting sqref="H5:I10">
    <cfRule type="expression" dxfId="7" priority="1">
      <formula>SUM($C$53:$D$53)=0</formula>
    </cfRule>
  </conditionalFormatting>
  <conditionalFormatting sqref="H5 F5 F7 F8 F22:G22">
    <cfRule type="expression" dxfId="6" priority="3">
      <formula>$F$2="error"</formula>
    </cfRule>
  </conditionalFormatting>
  <conditionalFormatting sqref="H5 E5 E7 E8 C22:D22">
    <cfRule type="expression" dxfId="5" priority="2">
      <formula>$E$2="error"</formula>
    </cfRule>
  </conditionalFormatting>
  <dataValidations count="5">
    <dataValidation type="list" allowBlank="1" showInputMessage="1" showErrorMessage="1" error="Please select a choice (steam generator, boiler based or boilerless) from the pull-down list." sqref="D18 G18">
      <formula1>"steam generator, boiler based, boilerless"</formula1>
    </dataValidation>
    <dataValidation type="list" allowBlank="1" showInputMessage="1" showErrorMessage="1" error="Please select a choice (steam generator or boiler based) from the pull-down list." sqref="C18">
      <formula1>"steam generator, boiler based"</formula1>
    </dataValidation>
    <dataValidation allowBlank="1" showInputMessage="1" showErrorMessage="1" prompt="In continuous steam or constant operation mode, rather than timed cooking, the energy and water consumption are the same regardless of the amount of food cooked.  Most models let the user choose the operating mode." sqref="G20"/>
    <dataValidation allowBlank="1" showInputMessage="1" showErrorMessage="1" prompt="In continuous steam or constant operation mode, rather than timed cooking, the energy and water consumption are the same regardless of the amount of food cooked.  Most models let the user choose the operating mode." sqref="B20 C20 D20 F20"/>
    <dataValidation type="list" allowBlank="1" showInputMessage="1" showErrorMessage="1" error="Please select a choice (steam generator, boiler based or boilerless) from the pull-down list." sqref="F18">
      <formula1>"steam generator, boiler based"</formula1>
    </dataValidation>
  </dataValidations>
  <hyperlinks>
    <hyperlink ref="C44:D44" r:id="rId1" display="- ENERGY STAR specification"/>
  </hyperlinks>
  <printOptions horizontalCentered="1"/>
  <pageMargins left="0.5" right="0.5" top="0.5" bottom="0.5" header="0.5" footer="0.25"/>
  <pageSetup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T59"/>
  <sheetViews>
    <sheetView showGridLines="0" showRowColHeaders="0" topLeftCell="A34" zoomScale="130" zoomScaleNormal="130" zoomScaleSheetLayoutView="85" workbookViewId="0">
      <selection activeCell="G38" sqref="G38"/>
    </sheetView>
  </sheetViews>
  <sheetFormatPr defaultColWidth="15" defaultRowHeight="12"/>
  <cols>
    <col min="1" max="1" width="3" style="201" customWidth="1"/>
    <col min="2" max="2" width="27.7109375" style="211" customWidth="1"/>
    <col min="3" max="3" width="15" style="210" customWidth="1"/>
    <col min="4" max="4" width="15" style="182" customWidth="1"/>
    <col min="5" max="15" width="15" style="181" customWidth="1"/>
    <col min="16" max="16384" width="15" style="182"/>
  </cols>
  <sheetData>
    <row r="1" spans="1:15" s="104" customFormat="1" ht="30" customHeight="1">
      <c r="A1" s="71" t="s">
        <v>146</v>
      </c>
      <c r="B1" s="102"/>
      <c r="C1" s="103"/>
      <c r="D1" s="103"/>
      <c r="E1" s="255"/>
      <c r="F1" s="255"/>
      <c r="I1" s="162"/>
    </row>
    <row r="2" spans="1:15" s="40" customFormat="1" ht="16.5" customHeight="1">
      <c r="A2" s="33" t="s">
        <v>191</v>
      </c>
      <c r="B2" s="105"/>
      <c r="E2" s="253" t="str">
        <f>INPUTS!O54</f>
        <v/>
      </c>
      <c r="F2" s="253" t="str">
        <f>INPUTS!O55</f>
        <v/>
      </c>
      <c r="G2" s="112"/>
    </row>
    <row r="3" spans="1:15" s="40" customFormat="1" ht="12" customHeight="1">
      <c r="A3" s="33"/>
      <c r="B3" s="330"/>
      <c r="C3" s="332" t="s">
        <v>161</v>
      </c>
      <c r="D3" s="331"/>
      <c r="E3" s="332" t="s">
        <v>160</v>
      </c>
      <c r="F3" s="331"/>
      <c r="G3" s="330"/>
    </row>
    <row r="4" spans="1:15" s="163" customFormat="1">
      <c r="A4" s="113"/>
      <c r="B4" s="331"/>
      <c r="C4" s="271" t="s">
        <v>63</v>
      </c>
      <c r="D4" s="271" t="s">
        <v>107</v>
      </c>
      <c r="E4" s="271" t="s">
        <v>63</v>
      </c>
      <c r="F4" s="271" t="s">
        <v>107</v>
      </c>
      <c r="G4" s="331"/>
      <c r="M4" s="164"/>
      <c r="N4" s="164"/>
      <c r="O4" s="164"/>
    </row>
    <row r="5" spans="1:15" s="163" customFormat="1">
      <c r="A5" s="113"/>
      <c r="B5" s="269" t="s">
        <v>115</v>
      </c>
      <c r="C5" s="270">
        <v>12</v>
      </c>
      <c r="D5" s="270">
        <v>12</v>
      </c>
      <c r="E5" s="270">
        <f>INPUTS!H54</f>
        <v>12</v>
      </c>
      <c r="F5" s="45">
        <f>INPUTS!H55</f>
        <v>12</v>
      </c>
      <c r="G5" s="46" t="s">
        <v>108</v>
      </c>
      <c r="H5" s="335" t="s">
        <v>237</v>
      </c>
      <c r="I5" s="336"/>
      <c r="M5" s="164"/>
      <c r="N5" s="164"/>
      <c r="O5" s="164"/>
    </row>
    <row r="6" spans="1:15" s="163" customFormat="1">
      <c r="A6" s="113"/>
      <c r="B6" s="269" t="s">
        <v>153</v>
      </c>
      <c r="C6" s="273">
        <v>365.25</v>
      </c>
      <c r="D6" s="273">
        <v>365.25</v>
      </c>
      <c r="E6" s="273">
        <v>365.25</v>
      </c>
      <c r="F6" s="274">
        <v>365.25</v>
      </c>
      <c r="G6" s="46" t="s">
        <v>109</v>
      </c>
      <c r="H6" s="337"/>
      <c r="I6" s="336"/>
      <c r="M6" s="164"/>
      <c r="N6" s="164"/>
      <c r="O6" s="164"/>
    </row>
    <row r="7" spans="1:15" s="163" customFormat="1">
      <c r="A7" s="113"/>
      <c r="B7" s="269" t="s">
        <v>117</v>
      </c>
      <c r="C7" s="270">
        <v>100</v>
      </c>
      <c r="D7" s="270">
        <v>100</v>
      </c>
      <c r="E7" s="270">
        <f>INPUTS!F54</f>
        <v>100</v>
      </c>
      <c r="F7" s="270">
        <f>INPUTS!F55</f>
        <v>100</v>
      </c>
      <c r="G7" s="46" t="s">
        <v>111</v>
      </c>
      <c r="H7" s="337"/>
      <c r="I7" s="336"/>
      <c r="M7" s="164"/>
      <c r="N7" s="164"/>
      <c r="O7" s="164"/>
    </row>
    <row r="8" spans="1:15" s="163" customFormat="1">
      <c r="A8" s="113"/>
      <c r="B8" s="269" t="s">
        <v>92</v>
      </c>
      <c r="C8" s="270">
        <v>3</v>
      </c>
      <c r="D8" s="270">
        <v>6</v>
      </c>
      <c r="E8" s="270">
        <f>INPUTS!G54</f>
        <v>6</v>
      </c>
      <c r="F8" s="270">
        <f>INPUTS!G55</f>
        <v>6</v>
      </c>
      <c r="G8" s="48"/>
      <c r="H8" s="337"/>
      <c r="I8" s="336"/>
      <c r="M8" s="164"/>
      <c r="N8" s="164"/>
      <c r="O8" s="164"/>
    </row>
    <row r="9" spans="1:15" s="163" customFormat="1" ht="12.75">
      <c r="A9" s="113"/>
      <c r="B9" s="100" t="s">
        <v>145</v>
      </c>
      <c r="C9" s="333"/>
      <c r="D9" s="334"/>
      <c r="E9" s="345"/>
      <c r="F9" s="345"/>
      <c r="G9" s="342"/>
      <c r="H9" s="338"/>
      <c r="I9" s="339"/>
      <c r="J9" s="166"/>
      <c r="K9" s="167"/>
      <c r="L9" s="168"/>
      <c r="M9" s="164"/>
      <c r="N9" s="164"/>
      <c r="O9" s="164"/>
    </row>
    <row r="10" spans="1:15" s="163" customFormat="1">
      <c r="A10" s="113"/>
      <c r="B10" s="212" t="s">
        <v>206</v>
      </c>
      <c r="C10" s="144">
        <v>630</v>
      </c>
      <c r="D10" s="144">
        <v>260</v>
      </c>
      <c r="E10" s="343"/>
      <c r="F10" s="343"/>
      <c r="G10" s="343"/>
      <c r="H10" s="340"/>
      <c r="I10" s="341"/>
      <c r="J10" s="166"/>
      <c r="K10" s="167"/>
      <c r="L10" s="168"/>
      <c r="M10" s="164"/>
      <c r="N10" s="164"/>
      <c r="O10" s="164"/>
    </row>
    <row r="11" spans="1:15" s="163" customFormat="1">
      <c r="A11" s="113"/>
      <c r="B11" s="212" t="s">
        <v>207</v>
      </c>
      <c r="C11" s="144">
        <v>1210</v>
      </c>
      <c r="D11" s="144" t="s">
        <v>155</v>
      </c>
      <c r="E11" s="343"/>
      <c r="F11" s="343"/>
      <c r="G11" s="343"/>
      <c r="H11" s="165"/>
      <c r="I11" s="165"/>
      <c r="J11" s="166"/>
      <c r="K11" s="167"/>
      <c r="L11" s="168"/>
      <c r="M11" s="164"/>
      <c r="N11" s="164"/>
      <c r="O11" s="164"/>
    </row>
    <row r="12" spans="1:15" s="163" customFormat="1">
      <c r="A12" s="113"/>
      <c r="B12" s="212" t="s">
        <v>208</v>
      </c>
      <c r="C12" s="144">
        <v>0</v>
      </c>
      <c r="D12" s="144">
        <v>0</v>
      </c>
      <c r="E12" s="343"/>
      <c r="F12" s="343"/>
      <c r="G12" s="343"/>
      <c r="H12" s="165"/>
      <c r="I12" s="165"/>
      <c r="J12" s="166"/>
      <c r="K12" s="167"/>
      <c r="L12" s="168"/>
      <c r="M12" s="164"/>
      <c r="N12" s="164"/>
      <c r="O12" s="164"/>
    </row>
    <row r="13" spans="1:15" s="163" customFormat="1">
      <c r="A13" s="113"/>
      <c r="B13" s="212" t="s">
        <v>209</v>
      </c>
      <c r="C13" s="144">
        <v>0</v>
      </c>
      <c r="D13" s="144">
        <v>870</v>
      </c>
      <c r="E13" s="344"/>
      <c r="F13" s="344"/>
      <c r="G13" s="343"/>
      <c r="H13" s="165"/>
      <c r="I13" s="165"/>
      <c r="J13" s="166"/>
      <c r="K13" s="167"/>
      <c r="L13" s="168"/>
      <c r="M13" s="164"/>
      <c r="N13" s="164"/>
      <c r="O13" s="164"/>
    </row>
    <row r="14" spans="1:15" s="163" customFormat="1">
      <c r="A14" s="113"/>
      <c r="B14" s="44" t="s">
        <v>154</v>
      </c>
      <c r="C14" s="54">
        <f>IF(E8=3,C10,IF(E8=4,C11,IF(E8=5,C12,C13)))</f>
        <v>0</v>
      </c>
      <c r="D14" s="54">
        <f>IF(F8=3,D10,IF(F8=4,D11,IF(F8=5,D12,D13)))</f>
        <v>870</v>
      </c>
      <c r="E14" s="101">
        <f>INPUTS!J54</f>
        <v>0</v>
      </c>
      <c r="F14" s="101">
        <f>INPUTS!J55</f>
        <v>870</v>
      </c>
      <c r="G14" s="344"/>
      <c r="H14" s="165"/>
      <c r="I14" s="165"/>
      <c r="J14" s="166"/>
      <c r="K14" s="167"/>
      <c r="L14" s="168"/>
      <c r="M14" s="164"/>
      <c r="N14" s="164"/>
      <c r="O14" s="164"/>
    </row>
    <row r="15" spans="1:15" s="40" customFormat="1" ht="28.5" customHeight="1">
      <c r="A15" s="33" t="s">
        <v>201</v>
      </c>
      <c r="B15" s="105"/>
      <c r="E15" s="169"/>
      <c r="F15" s="170"/>
      <c r="G15" s="171"/>
      <c r="H15" s="112"/>
      <c r="I15" s="172"/>
      <c r="J15" s="173"/>
      <c r="K15" s="174"/>
      <c r="L15" s="175"/>
    </row>
    <row r="16" spans="1:15" s="40" customFormat="1" ht="12" customHeight="1">
      <c r="A16" s="33"/>
      <c r="B16" s="319"/>
      <c r="C16" s="321" t="s">
        <v>63</v>
      </c>
      <c r="D16" s="322"/>
      <c r="E16" s="319"/>
      <c r="F16" s="321" t="s">
        <v>107</v>
      </c>
      <c r="G16" s="322"/>
      <c r="H16" s="319"/>
      <c r="I16" s="172"/>
      <c r="J16" s="163"/>
      <c r="K16" s="163"/>
      <c r="L16" s="163"/>
    </row>
    <row r="17" spans="1:15" s="163" customFormat="1">
      <c r="A17" s="113"/>
      <c r="B17" s="320"/>
      <c r="C17" s="272" t="s">
        <v>94</v>
      </c>
      <c r="D17" s="272" t="s">
        <v>95</v>
      </c>
      <c r="E17" s="320"/>
      <c r="F17" s="272" t="s">
        <v>94</v>
      </c>
      <c r="G17" s="272" t="s">
        <v>95</v>
      </c>
      <c r="H17" s="320"/>
      <c r="I17" s="176"/>
      <c r="J17" s="353" t="s">
        <v>263</v>
      </c>
      <c r="K17" s="167"/>
      <c r="L17" s="168"/>
      <c r="M17" s="164"/>
      <c r="N17" s="164"/>
      <c r="O17" s="164"/>
    </row>
    <row r="18" spans="1:15" s="163" customFormat="1" ht="12.75">
      <c r="A18" s="113"/>
      <c r="B18" s="251" t="s">
        <v>99</v>
      </c>
      <c r="C18" s="213" t="s">
        <v>184</v>
      </c>
      <c r="D18" s="213" t="s">
        <v>185</v>
      </c>
      <c r="E18" s="177"/>
      <c r="F18" s="213" t="s">
        <v>184</v>
      </c>
      <c r="G18" s="213" t="s">
        <v>185</v>
      </c>
      <c r="H18" s="266"/>
      <c r="I18" s="176"/>
      <c r="K18" s="167"/>
      <c r="L18" s="168"/>
      <c r="M18" s="164"/>
      <c r="N18" s="164"/>
      <c r="O18" s="164"/>
    </row>
    <row r="19" spans="1:15" s="163" customFormat="1" ht="12.75">
      <c r="A19" s="113"/>
      <c r="B19" s="251" t="s">
        <v>163</v>
      </c>
      <c r="C19" s="158">
        <v>40</v>
      </c>
      <c r="D19" s="275">
        <f>ROUND(AVERAGE(15,10,3), 1)</f>
        <v>9.3000000000000007</v>
      </c>
      <c r="E19" s="268" t="s">
        <v>164</v>
      </c>
      <c r="F19" s="158">
        <v>40</v>
      </c>
      <c r="G19" s="275">
        <f>ROUND(AVERAGE(15,10,3),1)</f>
        <v>9.3000000000000007</v>
      </c>
      <c r="H19" s="266" t="s">
        <v>164</v>
      </c>
      <c r="I19" s="176"/>
      <c r="J19" s="166" t="s">
        <v>262</v>
      </c>
      <c r="K19" s="167"/>
      <c r="L19" s="168"/>
      <c r="M19" s="164"/>
      <c r="N19" s="164"/>
      <c r="O19" s="164"/>
    </row>
    <row r="20" spans="1:15" s="163" customFormat="1" ht="12.75">
      <c r="A20" s="113"/>
      <c r="B20" s="251" t="s">
        <v>149</v>
      </c>
      <c r="C20" s="159">
        <v>0.4</v>
      </c>
      <c r="D20" s="159">
        <v>0.4</v>
      </c>
      <c r="E20" s="268"/>
      <c r="F20" s="159">
        <v>0.4</v>
      </c>
      <c r="G20" s="159">
        <v>0.4</v>
      </c>
      <c r="H20" s="266"/>
      <c r="I20" s="176"/>
      <c r="J20" s="166"/>
      <c r="K20" s="167"/>
      <c r="L20" s="168"/>
      <c r="M20" s="164"/>
      <c r="N20" s="164"/>
      <c r="O20" s="164"/>
    </row>
    <row r="21" spans="1:15" s="163" customFormat="1">
      <c r="A21" s="164"/>
      <c r="B21" s="251" t="s">
        <v>101</v>
      </c>
      <c r="C21" s="159">
        <f>AVERAGE(0.3,0.26)</f>
        <v>0.28000000000000003</v>
      </c>
      <c r="D21" s="159">
        <v>0.5</v>
      </c>
      <c r="E21" s="178"/>
      <c r="F21" s="276">
        <f>AVERAGE(0.18,0.15)</f>
        <v>0.16499999999999998</v>
      </c>
      <c r="G21" s="159">
        <v>0.38</v>
      </c>
      <c r="H21" s="179"/>
      <c r="I21" s="64"/>
      <c r="J21" s="166" t="s">
        <v>260</v>
      </c>
      <c r="K21" s="167"/>
      <c r="L21" s="168"/>
    </row>
    <row r="22" spans="1:15" s="163" customFormat="1">
      <c r="A22" s="164"/>
      <c r="B22" s="251" t="s">
        <v>150</v>
      </c>
      <c r="C22" s="160">
        <v>23.3</v>
      </c>
      <c r="D22" s="160">
        <v>16.7</v>
      </c>
      <c r="E22" s="50" t="s">
        <v>110</v>
      </c>
      <c r="F22" s="160">
        <v>23.3</v>
      </c>
      <c r="G22" s="160">
        <v>20</v>
      </c>
      <c r="H22" s="50" t="s">
        <v>110</v>
      </c>
      <c r="I22" s="64"/>
      <c r="J22" s="64"/>
      <c r="K22" s="167"/>
      <c r="L22" s="168"/>
    </row>
    <row r="23" spans="1:15" s="163" customFormat="1">
      <c r="A23" s="164"/>
      <c r="B23" s="251" t="s">
        <v>103</v>
      </c>
      <c r="C23" s="161">
        <f>AVERAGE(1200,1000)</f>
        <v>1100</v>
      </c>
      <c r="D23" s="161">
        <f>IF(E8=3,400,IF(E8=4,530,IF(E8=5,670,800)))</f>
        <v>800</v>
      </c>
      <c r="E23" s="50" t="s">
        <v>113</v>
      </c>
      <c r="F23" s="161">
        <f>AVERAGE(18000,15000)</f>
        <v>16500</v>
      </c>
      <c r="G23" s="161">
        <f>IF(F8=3,6250,IF(F8=4,8350,IF(F8=5,10400,12500)))</f>
        <v>12500</v>
      </c>
      <c r="H23" s="55" t="s">
        <v>106</v>
      </c>
      <c r="I23" s="64"/>
      <c r="J23" s="166" t="s">
        <v>261</v>
      </c>
      <c r="K23" s="64"/>
      <c r="L23" s="64"/>
    </row>
    <row r="24" spans="1:15" s="163" customFormat="1">
      <c r="A24" s="164"/>
      <c r="B24" s="251" t="s">
        <v>151</v>
      </c>
      <c r="C24" s="327">
        <v>30.8</v>
      </c>
      <c r="D24" s="327"/>
      <c r="E24" s="51" t="s">
        <v>112</v>
      </c>
      <c r="F24" s="327">
        <v>105</v>
      </c>
      <c r="G24" s="327"/>
      <c r="H24" s="50" t="s">
        <v>114</v>
      </c>
      <c r="I24" s="64"/>
      <c r="J24" s="64"/>
      <c r="K24" s="64"/>
      <c r="L24" s="64"/>
    </row>
    <row r="25" spans="1:15" ht="12.75">
      <c r="A25" s="164"/>
      <c r="B25" s="251" t="s">
        <v>158</v>
      </c>
      <c r="C25" s="328">
        <v>12</v>
      </c>
      <c r="D25" s="329"/>
      <c r="E25" s="116" t="s">
        <v>97</v>
      </c>
      <c r="F25" s="328">
        <v>12</v>
      </c>
      <c r="G25" s="329"/>
      <c r="H25" s="116" t="s">
        <v>97</v>
      </c>
      <c r="I25" s="65"/>
      <c r="J25" s="66"/>
      <c r="K25" s="180"/>
      <c r="L25" s="180"/>
      <c r="O25" s="182"/>
    </row>
    <row r="26" spans="1:15" s="40" customFormat="1" ht="28.5" customHeight="1">
      <c r="A26" s="33" t="s">
        <v>159</v>
      </c>
      <c r="B26" s="105"/>
      <c r="E26" s="169"/>
      <c r="F26" s="170"/>
      <c r="G26" s="171"/>
      <c r="H26" s="112"/>
      <c r="I26" s="183"/>
      <c r="J26" s="184"/>
      <c r="K26" s="185"/>
      <c r="L26" s="186"/>
    </row>
    <row r="27" spans="1:15" s="104" customFormat="1" ht="12" customHeight="1">
      <c r="A27" s="33"/>
      <c r="B27" s="319"/>
      <c r="C27" s="321" t="s">
        <v>63</v>
      </c>
      <c r="D27" s="322"/>
      <c r="E27" s="319"/>
      <c r="F27" s="321" t="s">
        <v>107</v>
      </c>
      <c r="G27" s="322"/>
      <c r="H27" s="319"/>
      <c r="I27" s="187"/>
      <c r="J27" s="188"/>
      <c r="K27" s="189"/>
      <c r="L27" s="189"/>
      <c r="M27" s="190"/>
    </row>
    <row r="28" spans="1:15">
      <c r="A28" s="164"/>
      <c r="B28" s="320"/>
      <c r="C28" s="272" t="s">
        <v>94</v>
      </c>
      <c r="D28" s="272" t="s">
        <v>95</v>
      </c>
      <c r="E28" s="320"/>
      <c r="F28" s="272" t="s">
        <v>94</v>
      </c>
      <c r="G28" s="272" t="s">
        <v>95</v>
      </c>
      <c r="H28" s="320"/>
      <c r="I28" s="187"/>
      <c r="J28" s="188"/>
      <c r="K28" s="187"/>
      <c r="L28" s="187"/>
      <c r="M28" s="191"/>
      <c r="O28" s="182"/>
    </row>
    <row r="29" spans="1:15" ht="12.75">
      <c r="A29" s="164"/>
      <c r="B29" s="265" t="s">
        <v>116</v>
      </c>
      <c r="C29" s="325">
        <f>E5*E6</f>
        <v>4383</v>
      </c>
      <c r="D29" s="326"/>
      <c r="E29" s="46" t="s">
        <v>108</v>
      </c>
      <c r="F29" s="325">
        <f>F5*F6</f>
        <v>4383</v>
      </c>
      <c r="G29" s="326"/>
      <c r="H29" s="46" t="s">
        <v>108</v>
      </c>
      <c r="I29" s="187"/>
      <c r="J29" s="188"/>
      <c r="K29" s="187"/>
      <c r="L29" s="187"/>
      <c r="M29" s="191"/>
      <c r="O29" s="182"/>
    </row>
    <row r="30" spans="1:15">
      <c r="A30" s="164"/>
      <c r="B30" s="251" t="s">
        <v>118</v>
      </c>
      <c r="C30" s="117">
        <f>E7*C24/C21</f>
        <v>10999.999999999998</v>
      </c>
      <c r="D30" s="117">
        <f>E7*C24/D21</f>
        <v>6160</v>
      </c>
      <c r="E30" s="50" t="s">
        <v>102</v>
      </c>
      <c r="F30" s="117">
        <f>F7*F24/F21</f>
        <v>63636.363636363647</v>
      </c>
      <c r="G30" s="117">
        <f>F7*F24/G21</f>
        <v>27631.57894736842</v>
      </c>
      <c r="H30" s="52" t="s">
        <v>105</v>
      </c>
      <c r="I30" s="194"/>
      <c r="J30" s="192"/>
      <c r="K30" s="195"/>
      <c r="O30" s="182"/>
    </row>
    <row r="31" spans="1:15">
      <c r="A31" s="164"/>
      <c r="B31" s="251" t="s">
        <v>152</v>
      </c>
      <c r="C31" s="215">
        <f>E5-E7/(C22*E8)</f>
        <v>11.284692417739628</v>
      </c>
      <c r="D31" s="215">
        <f>E5-E7/(D22*E8)</f>
        <v>11.001996007984031</v>
      </c>
      <c r="E31" s="51" t="s">
        <v>104</v>
      </c>
      <c r="F31" s="215">
        <f>F5-F7/(F22*F8)</f>
        <v>11.284692417739628</v>
      </c>
      <c r="G31" s="215">
        <f>F5-F7/(G22*F8)</f>
        <v>11.166666666666666</v>
      </c>
      <c r="H31" s="55" t="s">
        <v>104</v>
      </c>
      <c r="I31" s="196"/>
      <c r="J31" s="193"/>
      <c r="O31" s="182"/>
    </row>
    <row r="32" spans="1:15">
      <c r="A32" s="164"/>
      <c r="B32" s="251" t="s">
        <v>119</v>
      </c>
      <c r="C32" s="117">
        <f>((1-C20)*C23+C20*C22*E8*C24/C21)*C31</f>
        <v>76862.296995708151</v>
      </c>
      <c r="D32" s="117">
        <f>((1-D20)*D23+D20*D22*E8*C24/D21)*D31</f>
        <v>32444.094083832333</v>
      </c>
      <c r="E32" s="50" t="s">
        <v>102</v>
      </c>
      <c r="F32" s="117">
        <f>((1-F20)*F23+F20*F22*F8*F24/F21)*F31</f>
        <v>513289.36402653146</v>
      </c>
      <c r="G32" s="117">
        <f>((1-G20)*G23+G20*G22*F8*F24/G21)*G31</f>
        <v>231855.26315789469</v>
      </c>
      <c r="H32" s="55" t="s">
        <v>105</v>
      </c>
      <c r="I32" s="196"/>
      <c r="J32" s="193"/>
      <c r="O32" s="182"/>
    </row>
    <row r="33" spans="1:20">
      <c r="A33" s="164"/>
      <c r="B33" s="251" t="s">
        <v>120</v>
      </c>
      <c r="C33" s="117">
        <f>C30+C32</f>
        <v>87862.296995708151</v>
      </c>
      <c r="D33" s="117">
        <f>D30+D32</f>
        <v>38604.094083832329</v>
      </c>
      <c r="E33" s="51" t="s">
        <v>102</v>
      </c>
      <c r="F33" s="117">
        <f>F30+F32</f>
        <v>576925.72766289511</v>
      </c>
      <c r="G33" s="117">
        <f>G30+G32</f>
        <v>259486.84210526312</v>
      </c>
      <c r="H33" s="55" t="s">
        <v>105</v>
      </c>
      <c r="I33" s="196"/>
      <c r="J33" s="193"/>
      <c r="O33" s="182"/>
    </row>
    <row r="34" spans="1:20" s="40" customFormat="1" ht="28.5" customHeight="1">
      <c r="A34" s="33" t="s">
        <v>165</v>
      </c>
      <c r="B34" s="105"/>
      <c r="E34" s="169"/>
      <c r="F34" s="170"/>
      <c r="G34" s="197"/>
      <c r="H34" s="112"/>
      <c r="I34" s="172"/>
      <c r="J34" s="173"/>
      <c r="K34" s="174"/>
      <c r="L34" s="175"/>
    </row>
    <row r="35" spans="1:20" s="163" customFormat="1">
      <c r="A35" s="164"/>
      <c r="B35" s="47"/>
      <c r="C35" s="272" t="s">
        <v>94</v>
      </c>
      <c r="D35" s="272" t="s">
        <v>95</v>
      </c>
      <c r="E35" s="272" t="s">
        <v>96</v>
      </c>
      <c r="F35" s="115"/>
      <c r="G35" s="136"/>
      <c r="H35" s="136"/>
      <c r="I35" s="164"/>
      <c r="J35" s="164"/>
      <c r="K35" s="164"/>
      <c r="L35" s="164"/>
      <c r="M35" s="164"/>
      <c r="N35" s="164"/>
      <c r="O35" s="164"/>
    </row>
    <row r="36" spans="1:20" s="163" customFormat="1">
      <c r="A36" s="198"/>
      <c r="B36" s="53" t="s">
        <v>63</v>
      </c>
      <c r="C36" s="151">
        <f>C33*E6/1000</f>
        <v>32091.703977682402</v>
      </c>
      <c r="D36" s="151">
        <f>D33*E6/1000</f>
        <v>14100.145364119759</v>
      </c>
      <c r="E36" s="151">
        <f>C36-D36</f>
        <v>17991.558613562644</v>
      </c>
      <c r="F36" s="115" t="s">
        <v>100</v>
      </c>
      <c r="G36" s="136"/>
      <c r="H36" s="136"/>
      <c r="I36" s="164"/>
      <c r="J36" s="164"/>
      <c r="K36" s="164"/>
      <c r="L36" s="164"/>
      <c r="M36" s="164"/>
      <c r="N36" s="164"/>
      <c r="O36" s="164"/>
    </row>
    <row r="37" spans="1:20" s="163" customFormat="1">
      <c r="A37" s="198"/>
      <c r="B37" s="53" t="s">
        <v>107</v>
      </c>
      <c r="C37" s="151">
        <f>F33*F6/100000</f>
        <v>2107.2212202887245</v>
      </c>
      <c r="D37" s="151">
        <f>G33*F6/100000</f>
        <v>947.77569078947351</v>
      </c>
      <c r="E37" s="151">
        <f>C37-D37</f>
        <v>1159.4455294992508</v>
      </c>
      <c r="F37" s="115" t="s">
        <v>121</v>
      </c>
      <c r="G37" s="136"/>
      <c r="H37" s="136"/>
      <c r="I37" s="164"/>
      <c r="J37" s="164"/>
      <c r="K37" s="164"/>
      <c r="L37" s="164"/>
      <c r="M37" s="164"/>
      <c r="N37" s="164"/>
      <c r="O37" s="164"/>
    </row>
    <row r="38" spans="1:20" s="40" customFormat="1" ht="28.5" customHeight="1">
      <c r="A38" s="33" t="s">
        <v>166</v>
      </c>
      <c r="B38" s="105"/>
      <c r="E38" s="169"/>
      <c r="F38" s="170"/>
      <c r="G38" s="171"/>
      <c r="H38" s="112"/>
      <c r="I38" s="172"/>
      <c r="J38" s="173"/>
      <c r="K38" s="174"/>
      <c r="L38" s="175"/>
    </row>
    <row r="39" spans="1:20" s="163" customFormat="1">
      <c r="A39" s="164"/>
      <c r="B39" s="47"/>
      <c r="C39" s="272" t="s">
        <v>94</v>
      </c>
      <c r="D39" s="272" t="s">
        <v>95</v>
      </c>
      <c r="E39" s="272" t="s">
        <v>96</v>
      </c>
      <c r="F39" s="115"/>
      <c r="G39" s="136"/>
      <c r="H39" s="136"/>
      <c r="I39" s="164"/>
      <c r="J39" s="164"/>
      <c r="K39" s="164"/>
      <c r="L39" s="164"/>
      <c r="M39" s="164"/>
      <c r="N39" s="164"/>
      <c r="O39" s="164"/>
    </row>
    <row r="40" spans="1:20" s="163" customFormat="1">
      <c r="A40" s="198"/>
      <c r="B40" s="53" t="s">
        <v>63</v>
      </c>
      <c r="C40" s="151">
        <f>C19*C29</f>
        <v>175320</v>
      </c>
      <c r="D40" s="151">
        <f>D19*C29</f>
        <v>40761.9</v>
      </c>
      <c r="E40" s="151">
        <f>C40-D40</f>
        <v>134558.1</v>
      </c>
      <c r="F40" s="115" t="s">
        <v>148</v>
      </c>
      <c r="G40" s="136"/>
      <c r="H40" s="136"/>
      <c r="I40" s="164"/>
      <c r="J40" s="164"/>
      <c r="K40" s="164"/>
      <c r="L40" s="164"/>
      <c r="M40" s="164"/>
      <c r="N40" s="164"/>
      <c r="O40" s="164"/>
    </row>
    <row r="41" spans="1:20" s="163" customFormat="1">
      <c r="A41" s="198"/>
      <c r="B41" s="53" t="s">
        <v>107</v>
      </c>
      <c r="C41" s="151">
        <f>F19*F29</f>
        <v>175320</v>
      </c>
      <c r="D41" s="151">
        <f>G19*F29</f>
        <v>40761.9</v>
      </c>
      <c r="E41" s="151">
        <f>C41-D41</f>
        <v>134558.1</v>
      </c>
      <c r="F41" s="115" t="s">
        <v>148</v>
      </c>
      <c r="G41" s="136"/>
      <c r="H41" s="136"/>
      <c r="I41" s="164"/>
      <c r="J41" s="164"/>
      <c r="K41" s="164"/>
      <c r="L41" s="164"/>
      <c r="M41" s="164"/>
      <c r="N41" s="164"/>
      <c r="O41" s="164"/>
    </row>
    <row r="42" spans="1:20" s="104" customFormat="1" ht="21" customHeight="1">
      <c r="A42" s="107"/>
      <c r="B42" s="108"/>
      <c r="C42" s="111"/>
      <c r="D42" s="111"/>
      <c r="E42" s="107"/>
      <c r="F42" s="107"/>
      <c r="G42" s="107"/>
      <c r="H42" s="107"/>
      <c r="I42" s="107"/>
      <c r="J42" s="107"/>
      <c r="K42" s="199"/>
    </row>
    <row r="43" spans="1:20" s="40" customFormat="1" ht="21" customHeight="1">
      <c r="A43" s="28" t="s">
        <v>93</v>
      </c>
      <c r="B43" s="72"/>
      <c r="C43" s="73"/>
      <c r="D43" s="73"/>
      <c r="K43" s="2"/>
    </row>
    <row r="44" spans="1:20" s="29" customFormat="1" ht="12.75" customHeight="1">
      <c r="B44" s="89" t="s">
        <v>122</v>
      </c>
      <c r="C44" s="323" t="s">
        <v>123</v>
      </c>
      <c r="D44" s="324"/>
      <c r="F44" s="109"/>
      <c r="I44" s="30"/>
      <c r="J44" s="30"/>
      <c r="K44" s="30"/>
      <c r="L44" s="30"/>
      <c r="M44" s="30"/>
      <c r="N44" s="30"/>
      <c r="O44" s="30"/>
    </row>
    <row r="45" spans="1:20" s="29" customFormat="1" ht="12.75" customHeight="1">
      <c r="B45" s="106"/>
      <c r="C45" s="110" t="s">
        <v>188</v>
      </c>
      <c r="E45" s="30"/>
      <c r="F45" s="109"/>
      <c r="G45" s="109"/>
      <c r="H45" s="109"/>
      <c r="I45" s="30"/>
      <c r="J45" s="30"/>
      <c r="K45" s="30"/>
      <c r="L45" s="30"/>
      <c r="M45" s="30"/>
      <c r="N45" s="30"/>
      <c r="O45" s="30"/>
    </row>
    <row r="46" spans="1:20" s="31" customFormat="1" ht="18.75" customHeight="1">
      <c r="B46" s="89" t="s">
        <v>98</v>
      </c>
      <c r="C46" s="110" t="s">
        <v>187</v>
      </c>
      <c r="E46" s="32"/>
      <c r="F46" s="32"/>
      <c r="G46" s="32"/>
      <c r="H46" s="32"/>
      <c r="I46" s="200"/>
      <c r="J46" s="200"/>
      <c r="K46" s="200"/>
      <c r="L46" s="200"/>
      <c r="M46" s="200"/>
      <c r="N46" s="200"/>
    </row>
    <row r="47" spans="1:20" s="34" customFormat="1" ht="18.75" customHeight="1">
      <c r="B47" s="89" t="s">
        <v>198</v>
      </c>
      <c r="C47" s="110" t="s">
        <v>205</v>
      </c>
      <c r="E47" s="12"/>
      <c r="F47" s="12"/>
      <c r="G47" s="12"/>
      <c r="H47" s="12"/>
    </row>
    <row r="48" spans="1:20" s="29" customFormat="1" ht="18.75" customHeight="1">
      <c r="A48" s="30"/>
      <c r="B48" s="89" t="s">
        <v>167</v>
      </c>
      <c r="C48" s="110" t="s">
        <v>186</v>
      </c>
      <c r="E48" s="109"/>
      <c r="F48" s="109"/>
      <c r="G48" s="109"/>
      <c r="H48" s="109"/>
      <c r="I48" s="30"/>
      <c r="J48" s="30"/>
      <c r="K48" s="30"/>
      <c r="L48" s="30"/>
      <c r="M48" s="30"/>
      <c r="N48" s="30"/>
      <c r="O48" s="30"/>
      <c r="P48" s="30"/>
      <c r="Q48" s="30"/>
      <c r="R48" s="30"/>
      <c r="S48" s="30"/>
      <c r="T48" s="30"/>
    </row>
    <row r="49" spans="2:11" ht="12.75">
      <c r="B49" s="202"/>
      <c r="C49" s="182"/>
      <c r="D49" s="203"/>
      <c r="E49" s="204"/>
      <c r="F49" s="205"/>
      <c r="G49" s="206"/>
      <c r="H49" s="206"/>
      <c r="I49" s="206"/>
      <c r="J49" s="206"/>
      <c r="K49" s="206"/>
    </row>
    <row r="50" spans="2:11" ht="12.75">
      <c r="B50" s="206"/>
      <c r="C50" s="182"/>
      <c r="D50" s="207"/>
      <c r="E50" s="208"/>
      <c r="F50" s="205"/>
      <c r="G50" s="206"/>
      <c r="H50" s="206"/>
      <c r="I50" s="206"/>
      <c r="J50" s="206"/>
      <c r="K50" s="206"/>
    </row>
    <row r="51" spans="2:11" ht="12.75">
      <c r="B51" s="206"/>
      <c r="C51" s="182"/>
      <c r="D51" s="207"/>
      <c r="E51" s="208"/>
      <c r="F51" s="205"/>
      <c r="G51" s="206"/>
      <c r="H51" s="206"/>
      <c r="I51" s="206"/>
      <c r="J51" s="206"/>
      <c r="K51" s="206"/>
    </row>
    <row r="52" spans="2:11" ht="12.75">
      <c r="B52" s="206"/>
      <c r="C52" s="182"/>
      <c r="D52" s="207"/>
      <c r="E52" s="208"/>
      <c r="F52" s="205"/>
      <c r="G52" s="206"/>
      <c r="H52" s="206"/>
      <c r="I52" s="206"/>
      <c r="J52" s="206"/>
      <c r="K52" s="206"/>
    </row>
    <row r="53" spans="2:11" ht="12.75">
      <c r="B53" s="118" t="s">
        <v>189</v>
      </c>
      <c r="C53" s="267">
        <f>INPUTS!E54</f>
        <v>0</v>
      </c>
      <c r="D53" s="120">
        <f>INPUTS!E55</f>
        <v>0</v>
      </c>
      <c r="E53" s="209"/>
      <c r="F53" s="205"/>
      <c r="G53" s="206"/>
      <c r="H53" s="206"/>
      <c r="I53" s="206"/>
      <c r="J53" s="206"/>
      <c r="K53" s="206"/>
    </row>
    <row r="54" spans="2:11" ht="12.75">
      <c r="B54" s="206"/>
      <c r="C54" s="182"/>
      <c r="D54" s="207"/>
      <c r="E54" s="208"/>
      <c r="F54" s="205"/>
      <c r="G54" s="206"/>
      <c r="H54" s="206"/>
      <c r="I54" s="206"/>
      <c r="J54" s="206"/>
      <c r="K54" s="206"/>
    </row>
    <row r="55" spans="2:11" ht="12.75">
      <c r="B55" s="206"/>
      <c r="C55" s="182"/>
      <c r="D55" s="207"/>
      <c r="E55" s="208"/>
      <c r="F55" s="205"/>
      <c r="G55" s="206"/>
      <c r="H55" s="206"/>
      <c r="I55" s="206"/>
      <c r="J55" s="206"/>
      <c r="K55" s="206"/>
    </row>
    <row r="56" spans="2:11">
      <c r="B56" s="210"/>
    </row>
    <row r="57" spans="2:11">
      <c r="B57" s="210"/>
    </row>
    <row r="58" spans="2:11">
      <c r="B58" s="210"/>
    </row>
    <row r="59" spans="2:11">
      <c r="B59" s="210"/>
    </row>
  </sheetData>
  <mergeCells count="26">
    <mergeCell ref="H16:H17"/>
    <mergeCell ref="C24:D24"/>
    <mergeCell ref="F24:G24"/>
    <mergeCell ref="B3:B4"/>
    <mergeCell ref="C3:D3"/>
    <mergeCell ref="E3:F3"/>
    <mergeCell ref="G3:G4"/>
    <mergeCell ref="H5:I10"/>
    <mergeCell ref="C9:D9"/>
    <mergeCell ref="E9:E13"/>
    <mergeCell ref="F9:F13"/>
    <mergeCell ref="G9:G14"/>
    <mergeCell ref="B27:B28"/>
    <mergeCell ref="C27:D27"/>
    <mergeCell ref="E27:E28"/>
    <mergeCell ref="F27:G27"/>
    <mergeCell ref="B16:B17"/>
    <mergeCell ref="C16:D16"/>
    <mergeCell ref="E16:E17"/>
    <mergeCell ref="F16:G16"/>
    <mergeCell ref="H27:H28"/>
    <mergeCell ref="C29:D29"/>
    <mergeCell ref="F29:G29"/>
    <mergeCell ref="C44:D44"/>
    <mergeCell ref="C25:D25"/>
    <mergeCell ref="F25:G25"/>
  </mergeCells>
  <conditionalFormatting sqref="C4:C8 C10:C14 E4:E14 C16:E25 C27:E33 B36:F36 B40:F40">
    <cfRule type="expression" dxfId="4" priority="4">
      <formula>$C$53=0</formula>
    </cfRule>
  </conditionalFormatting>
  <conditionalFormatting sqref="D4:D8 D10:D14 F4:F14 F16:H25 F27:H33 B37:F37 B41:F41">
    <cfRule type="expression" dxfId="3" priority="5">
      <formula>$D$53=0</formula>
    </cfRule>
  </conditionalFormatting>
  <conditionalFormatting sqref="H5:I10">
    <cfRule type="expression" dxfId="2" priority="1">
      <formula>SUM($C$53:$D$53)=0</formula>
    </cfRule>
  </conditionalFormatting>
  <conditionalFormatting sqref="H5 F5 F7:F8 F22:G22">
    <cfRule type="expression" dxfId="1" priority="3">
      <formula>$F$2="error"</formula>
    </cfRule>
  </conditionalFormatting>
  <conditionalFormatting sqref="H5 E5 E7:E8 C22:D22">
    <cfRule type="expression" dxfId="0" priority="2">
      <formula>$E$2="error"</formula>
    </cfRule>
  </conditionalFormatting>
  <dataValidations count="4">
    <dataValidation type="list" allowBlank="1" showInputMessage="1" showErrorMessage="1" error="Please select a choice (steam generator, boiler based or boilerless) from the pull-down list." sqref="F18">
      <formula1>"steam generator, boiler based"</formula1>
    </dataValidation>
    <dataValidation allowBlank="1" showInputMessage="1" showErrorMessage="1" prompt="In continuous steam or constant operation mode, rather than timed cooking, the energy and water consumption are the same regardless of the amount of food cooked.  Most models let the user choose the operating mode." sqref="B20:D20 F20:G20"/>
    <dataValidation type="list" allowBlank="1" showInputMessage="1" showErrorMessage="1" error="Please select a choice (steam generator or boiler based) from the pull-down list." sqref="C18">
      <formula1>"steam generator, boiler based"</formula1>
    </dataValidation>
    <dataValidation type="list" allowBlank="1" showInputMessage="1" showErrorMessage="1" error="Please select a choice (steam generator, boiler based or boilerless) from the pull-down list." sqref="D18 G18">
      <formula1>"steam generator, boiler based, boilerless"</formula1>
    </dataValidation>
  </dataValidations>
  <hyperlinks>
    <hyperlink ref="C44:D44" r:id="rId1" display="- ENERGY STAR specification"/>
  </hyperlinks>
  <printOptions horizontalCentered="1"/>
  <pageMargins left="0.5" right="0.5" top="0.5" bottom="0.5" header="0.5" footer="0.25"/>
  <pageSetup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34998626667073579"/>
    <pageSetUpPr fitToPage="1"/>
  </sheetPr>
  <dimension ref="A1:O79"/>
  <sheetViews>
    <sheetView showGridLines="0" showRowColHeaders="0" zoomScaleNormal="100" workbookViewId="0">
      <selection activeCell="G11" sqref="G11"/>
    </sheetView>
  </sheetViews>
  <sheetFormatPr defaultColWidth="14.28515625" defaultRowHeight="12.75" customHeight="1"/>
  <cols>
    <col min="1" max="1" width="3.5703125" style="81" customWidth="1"/>
    <col min="2" max="2" width="19.7109375" style="72" customWidth="1"/>
    <col min="3" max="3" width="14.28515625" style="73" customWidth="1"/>
    <col min="4" max="4" width="17.140625" style="73" customWidth="1"/>
    <col min="5" max="16384" width="14.28515625" style="40"/>
  </cols>
  <sheetData>
    <row r="1" spans="1:9" ht="30" customHeight="1">
      <c r="A1" s="71" t="s">
        <v>190</v>
      </c>
      <c r="I1" s="140"/>
    </row>
    <row r="2" spans="1:9" ht="23.25" customHeight="1">
      <c r="A2" s="33" t="s">
        <v>194</v>
      </c>
      <c r="C2" s="86"/>
      <c r="D2" s="84"/>
      <c r="E2" s="3"/>
      <c r="G2" s="2"/>
      <c r="H2" s="2"/>
      <c r="I2" s="2"/>
    </row>
    <row r="3" spans="1:9" ht="12.75" customHeight="1">
      <c r="A3" s="4"/>
      <c r="B3" s="8" t="s">
        <v>1</v>
      </c>
      <c r="C3" s="67">
        <v>1</v>
      </c>
      <c r="D3" s="68" t="str">
        <f>VLOOKUP($C$3,$A$7:$D$58,2)</f>
        <v>U.S. average</v>
      </c>
      <c r="E3" s="9"/>
      <c r="G3" s="2"/>
      <c r="H3" s="2"/>
      <c r="I3" s="2"/>
    </row>
    <row r="4" spans="1:9" ht="12.75" customHeight="1">
      <c r="A4" s="4"/>
      <c r="B4" s="74" t="s">
        <v>175</v>
      </c>
      <c r="C4" s="69">
        <f>VLOOKUP($C$3,$A$7:$D$58,3)</f>
        <v>0.10390000000000001</v>
      </c>
      <c r="D4" s="56" t="s">
        <v>173</v>
      </c>
      <c r="E4" s="9"/>
      <c r="G4" s="2"/>
      <c r="H4" s="2"/>
      <c r="I4" s="2"/>
    </row>
    <row r="5" spans="1:9" ht="12.75" customHeight="1">
      <c r="A5" s="4"/>
      <c r="B5" s="75" t="s">
        <v>162</v>
      </c>
      <c r="C5" s="70">
        <f>VLOOKUP($C$3,$A$7:$D$58,4)</f>
        <v>0.90500000000000003</v>
      </c>
      <c r="D5" s="57" t="s">
        <v>174</v>
      </c>
      <c r="E5" s="9"/>
      <c r="G5" s="2"/>
      <c r="H5" s="2"/>
      <c r="I5" s="2"/>
    </row>
    <row r="6" spans="1:9" ht="36">
      <c r="A6" s="4"/>
      <c r="B6" s="76"/>
      <c r="C6" s="77" t="s">
        <v>90</v>
      </c>
      <c r="D6" s="78" t="s">
        <v>180</v>
      </c>
      <c r="E6" s="9"/>
      <c r="G6" s="2"/>
      <c r="H6" s="2"/>
      <c r="I6" s="2"/>
    </row>
    <row r="7" spans="1:9" ht="12.75" customHeight="1">
      <c r="A7" s="135">
        <v>1</v>
      </c>
      <c r="B7" s="79" t="s">
        <v>53</v>
      </c>
      <c r="C7" s="80">
        <v>0.10390000000000001</v>
      </c>
      <c r="D7" s="121">
        <v>0.90500000000000003</v>
      </c>
      <c r="E7" s="82"/>
      <c r="F7" s="82"/>
    </row>
    <row r="8" spans="1:9" ht="12.75" customHeight="1">
      <c r="A8" s="135">
        <f>A7+1</f>
        <v>2</v>
      </c>
      <c r="B8" s="79" t="s">
        <v>2</v>
      </c>
      <c r="C8" s="80">
        <v>0.1085</v>
      </c>
      <c r="D8" s="121">
        <v>1.24</v>
      </c>
      <c r="E8" s="82"/>
      <c r="F8" s="82"/>
    </row>
    <row r="9" spans="1:9" ht="12.75" customHeight="1">
      <c r="A9" s="135">
        <f t="shared" ref="A9:A58" si="0">A8+1</f>
        <v>3</v>
      </c>
      <c r="B9" s="79" t="s">
        <v>3</v>
      </c>
      <c r="C9" s="80">
        <v>0.17199999999999999</v>
      </c>
      <c r="D9" s="121">
        <v>0.83200000000000007</v>
      </c>
      <c r="E9" s="82"/>
      <c r="F9" s="82"/>
      <c r="G9" s="2"/>
    </row>
    <row r="10" spans="1:9" ht="12.75" customHeight="1">
      <c r="A10" s="135">
        <f t="shared" si="0"/>
        <v>4</v>
      </c>
      <c r="B10" s="79" t="s">
        <v>4</v>
      </c>
      <c r="C10" s="80">
        <v>0.1014</v>
      </c>
      <c r="D10" s="121">
        <v>1.0130000000000001</v>
      </c>
      <c r="E10" s="82"/>
      <c r="F10" s="82"/>
      <c r="G10" s="2"/>
    </row>
    <row r="11" spans="1:9" ht="12.75" customHeight="1">
      <c r="A11" s="135">
        <f t="shared" si="0"/>
        <v>5</v>
      </c>
      <c r="B11" s="79" t="s">
        <v>5</v>
      </c>
      <c r="C11" s="80">
        <v>8.0399999999999985E-2</v>
      </c>
      <c r="D11" s="121">
        <v>0.82599999999999996</v>
      </c>
      <c r="E11" s="82"/>
      <c r="F11" s="82"/>
      <c r="G11" s="2"/>
    </row>
    <row r="12" spans="1:9" ht="12.75" customHeight="1">
      <c r="A12" s="135">
        <f t="shared" si="0"/>
        <v>6</v>
      </c>
      <c r="B12" s="79" t="s">
        <v>6</v>
      </c>
      <c r="C12" s="80">
        <v>0.15720000000000001</v>
      </c>
      <c r="D12" s="121">
        <v>0.89200000000000002</v>
      </c>
      <c r="E12" s="82"/>
      <c r="F12" s="82"/>
      <c r="G12" s="2"/>
    </row>
    <row r="13" spans="1:9" ht="12.75" customHeight="1">
      <c r="A13" s="135">
        <f t="shared" si="0"/>
        <v>7</v>
      </c>
      <c r="B13" s="79" t="s">
        <v>7</v>
      </c>
      <c r="C13" s="80">
        <v>0.10349999999999999</v>
      </c>
      <c r="D13" s="121">
        <v>0.87100000000000011</v>
      </c>
      <c r="E13" s="82"/>
      <c r="F13" s="82"/>
      <c r="G13" s="2"/>
    </row>
    <row r="14" spans="1:9" ht="12.75" customHeight="1">
      <c r="A14" s="135">
        <f t="shared" si="0"/>
        <v>8</v>
      </c>
      <c r="B14" s="79" t="s">
        <v>8</v>
      </c>
      <c r="C14" s="80">
        <v>0.15390000000000001</v>
      </c>
      <c r="D14" s="121">
        <v>1.0660000000000001</v>
      </c>
      <c r="E14" s="82"/>
      <c r="F14" s="82"/>
      <c r="G14" s="2"/>
    </row>
    <row r="15" spans="1:9" ht="12.75" customHeight="1">
      <c r="A15" s="135">
        <f t="shared" si="0"/>
        <v>9</v>
      </c>
      <c r="B15" s="79" t="s">
        <v>9</v>
      </c>
      <c r="C15" s="80">
        <v>0.1066</v>
      </c>
      <c r="D15" s="121">
        <v>1.248</v>
      </c>
      <c r="E15" s="82"/>
      <c r="F15" s="82"/>
      <c r="G15" s="2"/>
    </row>
    <row r="16" spans="1:9" ht="12.75" customHeight="1">
      <c r="A16" s="135">
        <f t="shared" si="0"/>
        <v>10</v>
      </c>
      <c r="B16" s="79" t="s">
        <v>181</v>
      </c>
      <c r="C16" s="80">
        <v>0.1229</v>
      </c>
      <c r="D16" s="121">
        <v>1.218</v>
      </c>
      <c r="E16" s="82"/>
      <c r="F16" s="82"/>
    </row>
    <row r="17" spans="1:7" ht="12.75" customHeight="1">
      <c r="A17" s="135">
        <f t="shared" si="0"/>
        <v>11</v>
      </c>
      <c r="B17" s="79" t="s">
        <v>10</v>
      </c>
      <c r="C17" s="80">
        <v>9.9299999999999999E-2</v>
      </c>
      <c r="D17" s="121">
        <v>1.1400000000000001</v>
      </c>
      <c r="E17" s="82"/>
      <c r="F17" s="82"/>
      <c r="G17" s="2"/>
    </row>
    <row r="18" spans="1:7" ht="12.75" customHeight="1">
      <c r="A18" s="135">
        <f t="shared" si="0"/>
        <v>12</v>
      </c>
      <c r="B18" s="79" t="s">
        <v>11</v>
      </c>
      <c r="C18" s="80">
        <v>0.1038</v>
      </c>
      <c r="D18" s="121">
        <v>1.04</v>
      </c>
      <c r="E18" s="82"/>
      <c r="F18" s="82"/>
      <c r="G18" s="2"/>
    </row>
    <row r="19" spans="1:7" ht="12.75" customHeight="1">
      <c r="A19" s="135">
        <f t="shared" si="0"/>
        <v>13</v>
      </c>
      <c r="B19" s="79" t="s">
        <v>12</v>
      </c>
      <c r="C19" s="80">
        <v>0.34810000000000002</v>
      </c>
      <c r="D19" s="121">
        <v>4.1530000000000005</v>
      </c>
      <c r="E19" s="82"/>
      <c r="F19" s="82"/>
      <c r="G19" s="2"/>
    </row>
    <row r="20" spans="1:7" ht="12.75" customHeight="1">
      <c r="A20" s="135">
        <f t="shared" si="0"/>
        <v>14</v>
      </c>
      <c r="B20" s="79" t="s">
        <v>13</v>
      </c>
      <c r="C20" s="80">
        <v>7.8E-2</v>
      </c>
      <c r="D20" s="121">
        <v>0.77300000000000002</v>
      </c>
      <c r="E20" s="82"/>
      <c r="F20" s="82"/>
      <c r="G20" s="2"/>
    </row>
    <row r="21" spans="1:7" ht="12.75" customHeight="1">
      <c r="A21" s="135">
        <f t="shared" si="0"/>
        <v>15</v>
      </c>
      <c r="B21" s="79" t="s">
        <v>14</v>
      </c>
      <c r="C21" s="80">
        <v>8.7400000000000005E-2</v>
      </c>
      <c r="D21" s="121">
        <v>1.077</v>
      </c>
      <c r="E21" s="82"/>
      <c r="F21" s="82"/>
      <c r="G21" s="2"/>
    </row>
    <row r="22" spans="1:7" ht="12.75" customHeight="1">
      <c r="A22" s="135">
        <f t="shared" si="0"/>
        <v>16</v>
      </c>
      <c r="B22" s="79" t="s">
        <v>15</v>
      </c>
      <c r="C22" s="80">
        <v>9.7799999999999998E-2</v>
      </c>
      <c r="D22" s="121">
        <v>0.88900000000000001</v>
      </c>
      <c r="E22" s="82"/>
      <c r="F22" s="82"/>
      <c r="G22" s="2"/>
    </row>
    <row r="23" spans="1:7" ht="12.75" customHeight="1">
      <c r="A23" s="135">
        <f t="shared" si="0"/>
        <v>17</v>
      </c>
      <c r="B23" s="79" t="s">
        <v>16</v>
      </c>
      <c r="C23" s="80">
        <v>8.9700000000000002E-2</v>
      </c>
      <c r="D23" s="121">
        <v>0.86799999999999999</v>
      </c>
      <c r="E23" s="82"/>
      <c r="F23" s="82"/>
      <c r="G23" s="2"/>
    </row>
    <row r="24" spans="1:7" ht="12.75" customHeight="1">
      <c r="A24" s="135">
        <f t="shared" si="0"/>
        <v>18</v>
      </c>
      <c r="B24" s="79" t="s">
        <v>17</v>
      </c>
      <c r="C24" s="80">
        <v>0.1008</v>
      </c>
      <c r="D24" s="121">
        <v>1.1099999999999999</v>
      </c>
      <c r="E24" s="82"/>
      <c r="F24" s="82"/>
      <c r="G24" s="2"/>
    </row>
    <row r="25" spans="1:7" ht="12.75" customHeight="1">
      <c r="A25" s="135">
        <f t="shared" si="0"/>
        <v>19</v>
      </c>
      <c r="B25" s="79" t="s">
        <v>18</v>
      </c>
      <c r="C25" s="80">
        <v>9.35E-2</v>
      </c>
      <c r="D25" s="121">
        <v>1.036</v>
      </c>
      <c r="E25" s="82"/>
      <c r="F25" s="82"/>
      <c r="G25" s="2"/>
    </row>
    <row r="26" spans="1:7" ht="12.75" customHeight="1">
      <c r="A26" s="135">
        <f t="shared" si="0"/>
        <v>20</v>
      </c>
      <c r="B26" s="79" t="s">
        <v>19</v>
      </c>
      <c r="C26" s="80">
        <v>9.1799999999999993E-2</v>
      </c>
      <c r="D26" s="121">
        <v>0.89900000000000002</v>
      </c>
      <c r="E26" s="82"/>
      <c r="F26" s="82"/>
      <c r="G26" s="2"/>
    </row>
    <row r="27" spans="1:7" ht="12.75" customHeight="1">
      <c r="A27" s="135">
        <f t="shared" si="0"/>
        <v>21</v>
      </c>
      <c r="B27" s="79" t="s">
        <v>20</v>
      </c>
      <c r="C27" s="80">
        <v>0.1268</v>
      </c>
      <c r="D27" s="121">
        <v>1.399</v>
      </c>
      <c r="E27" s="82"/>
      <c r="F27" s="82"/>
      <c r="G27" s="2"/>
    </row>
    <row r="28" spans="1:7" ht="12.75" customHeight="1">
      <c r="A28" s="135">
        <f t="shared" si="0"/>
        <v>22</v>
      </c>
      <c r="B28" s="79" t="s">
        <v>21</v>
      </c>
      <c r="C28" s="80">
        <v>0.11310000000000001</v>
      </c>
      <c r="D28" s="121">
        <v>1.1000000000000001</v>
      </c>
      <c r="E28" s="82"/>
      <c r="F28" s="82"/>
      <c r="G28" s="2"/>
    </row>
    <row r="29" spans="1:7" ht="12.75" customHeight="1">
      <c r="A29" s="135">
        <f t="shared" si="0"/>
        <v>23</v>
      </c>
      <c r="B29" s="79" t="s">
        <v>22</v>
      </c>
      <c r="C29" s="80">
        <v>0.14510000000000001</v>
      </c>
      <c r="D29" s="121">
        <v>1.1990000000000001</v>
      </c>
      <c r="E29" s="82"/>
      <c r="F29" s="82"/>
      <c r="G29" s="2"/>
    </row>
    <row r="30" spans="1:7" ht="12.75" customHeight="1">
      <c r="A30" s="135">
        <f t="shared" si="0"/>
        <v>24</v>
      </c>
      <c r="B30" s="79" t="s">
        <v>23</v>
      </c>
      <c r="C30" s="80">
        <v>0.10970000000000001</v>
      </c>
      <c r="D30" s="121">
        <v>0.875</v>
      </c>
      <c r="E30" s="82"/>
      <c r="F30" s="82"/>
      <c r="G30" s="2"/>
    </row>
    <row r="31" spans="1:7" ht="12.75" customHeight="1">
      <c r="A31" s="135">
        <f t="shared" si="0"/>
        <v>25</v>
      </c>
      <c r="B31" s="79" t="s">
        <v>24</v>
      </c>
      <c r="C31" s="80">
        <v>9.7500000000000003E-2</v>
      </c>
      <c r="D31" s="121">
        <v>0.85699999999999998</v>
      </c>
      <c r="E31" s="82"/>
      <c r="F31" s="82"/>
      <c r="G31" s="2"/>
    </row>
    <row r="32" spans="1:7" ht="12.75" customHeight="1">
      <c r="A32" s="135">
        <f t="shared" si="0"/>
        <v>26</v>
      </c>
      <c r="B32" s="79" t="s">
        <v>25</v>
      </c>
      <c r="C32" s="80">
        <v>0.10890000000000001</v>
      </c>
      <c r="D32" s="121">
        <v>0.83699999999999997</v>
      </c>
      <c r="E32" s="82"/>
      <c r="F32" s="82"/>
      <c r="G32" s="2"/>
    </row>
    <row r="33" spans="1:7" ht="12.75" customHeight="1">
      <c r="A33" s="135">
        <f t="shared" si="0"/>
        <v>27</v>
      </c>
      <c r="B33" s="79" t="s">
        <v>26</v>
      </c>
      <c r="C33" s="80">
        <v>9.0299999999999991E-2</v>
      </c>
      <c r="D33" s="121">
        <v>1.0169999999999999</v>
      </c>
      <c r="E33" s="82"/>
      <c r="F33" s="82"/>
      <c r="G33" s="2"/>
    </row>
    <row r="34" spans="1:7" ht="12.75" customHeight="1">
      <c r="A34" s="135">
        <f t="shared" si="0"/>
        <v>28</v>
      </c>
      <c r="B34" s="79" t="s">
        <v>27</v>
      </c>
      <c r="C34" s="80">
        <v>9.5600000000000004E-2</v>
      </c>
      <c r="D34" s="121">
        <v>0.94800000000000006</v>
      </c>
      <c r="E34" s="82"/>
      <c r="F34" s="82"/>
      <c r="G34" s="2"/>
    </row>
    <row r="35" spans="1:7" ht="12.75" customHeight="1">
      <c r="A35" s="135">
        <f t="shared" si="0"/>
        <v>29</v>
      </c>
      <c r="B35" s="79" t="s">
        <v>28</v>
      </c>
      <c r="C35" s="80">
        <v>8.8300000000000003E-2</v>
      </c>
      <c r="D35" s="121">
        <v>0.72099999999999997</v>
      </c>
      <c r="E35" s="82"/>
      <c r="F35" s="82"/>
      <c r="G35" s="2"/>
    </row>
    <row r="36" spans="1:7" ht="12.75" customHeight="1">
      <c r="A36" s="135">
        <f t="shared" si="0"/>
        <v>30</v>
      </c>
      <c r="B36" s="79" t="s">
        <v>29</v>
      </c>
      <c r="C36" s="80">
        <v>9.5299999999999996E-2</v>
      </c>
      <c r="D36" s="121">
        <v>0.82200000000000006</v>
      </c>
      <c r="E36" s="82"/>
      <c r="F36" s="82"/>
      <c r="G36" s="2"/>
    </row>
    <row r="37" spans="1:7" ht="12.75" customHeight="1">
      <c r="A37" s="135">
        <f t="shared" si="0"/>
        <v>31</v>
      </c>
      <c r="B37" s="79" t="s">
        <v>30</v>
      </c>
      <c r="C37" s="80">
        <v>0.1439</v>
      </c>
      <c r="D37" s="121">
        <v>1.49</v>
      </c>
      <c r="E37" s="82"/>
      <c r="F37" s="82"/>
      <c r="G37" s="2"/>
    </row>
    <row r="38" spans="1:7" ht="12.75" customHeight="1">
      <c r="A38" s="135">
        <f t="shared" si="0"/>
        <v>32</v>
      </c>
      <c r="B38" s="79" t="s">
        <v>31</v>
      </c>
      <c r="C38" s="80">
        <v>0.13489999999999999</v>
      </c>
      <c r="D38" s="121">
        <v>0.99299999999999999</v>
      </c>
      <c r="E38" s="82"/>
      <c r="F38" s="82"/>
      <c r="G38" s="2"/>
    </row>
    <row r="39" spans="1:7" ht="12.75" customHeight="1">
      <c r="A39" s="135">
        <f t="shared" si="0"/>
        <v>33</v>
      </c>
      <c r="B39" s="79" t="s">
        <v>32</v>
      </c>
      <c r="C39" s="80">
        <v>0.10439999999999999</v>
      </c>
      <c r="D39" s="121">
        <v>0.81500000000000006</v>
      </c>
      <c r="E39" s="82"/>
      <c r="F39" s="82"/>
      <c r="G39" s="2"/>
    </row>
    <row r="40" spans="1:7" ht="12.75" customHeight="1">
      <c r="A40" s="135">
        <f t="shared" si="0"/>
        <v>34</v>
      </c>
      <c r="B40" s="79" t="s">
        <v>33</v>
      </c>
      <c r="C40" s="80">
        <v>0.1636</v>
      </c>
      <c r="D40" s="121">
        <v>0.80800000000000005</v>
      </c>
      <c r="E40" s="82"/>
      <c r="F40" s="82"/>
      <c r="G40" s="2"/>
    </row>
    <row r="41" spans="1:7" ht="12.75" customHeight="1">
      <c r="A41" s="135">
        <f t="shared" si="0"/>
        <v>35</v>
      </c>
      <c r="B41" s="79" t="s">
        <v>34</v>
      </c>
      <c r="C41" s="80">
        <v>8.8399999999999992E-2</v>
      </c>
      <c r="D41" s="121">
        <v>0.94900000000000007</v>
      </c>
      <c r="E41" s="82"/>
      <c r="F41" s="82"/>
      <c r="G41" s="2"/>
    </row>
    <row r="42" spans="1:7" ht="12.75" customHeight="1">
      <c r="A42" s="135">
        <f t="shared" si="0"/>
        <v>36</v>
      </c>
      <c r="B42" s="79" t="s">
        <v>35</v>
      </c>
      <c r="C42" s="80">
        <v>9.7299999999999998E-2</v>
      </c>
      <c r="D42" s="121">
        <v>0.80099999999999993</v>
      </c>
      <c r="E42" s="82"/>
      <c r="F42" s="82"/>
      <c r="G42" s="2"/>
    </row>
    <row r="43" spans="1:7" ht="12.75" customHeight="1">
      <c r="A43" s="135">
        <f t="shared" si="0"/>
        <v>37</v>
      </c>
      <c r="B43" s="79" t="s">
        <v>36</v>
      </c>
      <c r="C43" s="80">
        <v>9.7299999999999998E-2</v>
      </c>
      <c r="D43" s="121">
        <v>0.83599999999999997</v>
      </c>
      <c r="E43" s="82"/>
      <c r="F43" s="82"/>
      <c r="G43" s="2"/>
    </row>
    <row r="44" spans="1:7" ht="12.75" customHeight="1">
      <c r="A44" s="135">
        <f t="shared" si="0"/>
        <v>38</v>
      </c>
      <c r="B44" s="79" t="s">
        <v>37</v>
      </c>
      <c r="C44" s="80">
        <v>8.1500000000000003E-2</v>
      </c>
      <c r="D44" s="121">
        <v>1.1480000000000001</v>
      </c>
      <c r="E44" s="82"/>
      <c r="F44" s="82"/>
      <c r="G44" s="2"/>
    </row>
    <row r="45" spans="1:7" ht="12.75" customHeight="1">
      <c r="A45" s="135">
        <f t="shared" si="0"/>
        <v>39</v>
      </c>
      <c r="B45" s="79" t="s">
        <v>38</v>
      </c>
      <c r="C45" s="80">
        <v>8.7899999999999992E-2</v>
      </c>
      <c r="D45" s="121">
        <v>0.94299999999999995</v>
      </c>
      <c r="E45" s="82"/>
      <c r="F45" s="82"/>
      <c r="G45" s="2"/>
    </row>
    <row r="46" spans="1:7" ht="12.75" customHeight="1">
      <c r="A46" s="135">
        <f t="shared" si="0"/>
        <v>40</v>
      </c>
      <c r="B46" s="79" t="s">
        <v>39</v>
      </c>
      <c r="C46" s="80">
        <v>9.74E-2</v>
      </c>
      <c r="D46" s="121">
        <v>1.1039999999999999</v>
      </c>
      <c r="E46" s="82"/>
      <c r="F46" s="82"/>
      <c r="G46" s="2"/>
    </row>
    <row r="47" spans="1:7" ht="12.75" customHeight="1">
      <c r="A47" s="135">
        <f t="shared" si="0"/>
        <v>41</v>
      </c>
      <c r="B47" s="79" t="s">
        <v>40</v>
      </c>
      <c r="C47" s="80">
        <v>0.1472</v>
      </c>
      <c r="D47" s="121">
        <v>1.5109999999999999</v>
      </c>
      <c r="E47" s="82"/>
      <c r="F47" s="82"/>
      <c r="G47" s="2"/>
    </row>
    <row r="48" spans="1:7" ht="12.75" customHeight="1">
      <c r="A48" s="135">
        <f t="shared" si="0"/>
        <v>42</v>
      </c>
      <c r="B48" s="79" t="s">
        <v>41</v>
      </c>
      <c r="C48" s="80">
        <v>0.10199999999999999</v>
      </c>
      <c r="D48" s="121">
        <v>0.96</v>
      </c>
      <c r="E48" s="82"/>
      <c r="F48" s="82"/>
      <c r="G48" s="2"/>
    </row>
    <row r="49" spans="1:15" ht="12.75" customHeight="1">
      <c r="A49" s="135">
        <f t="shared" si="0"/>
        <v>43</v>
      </c>
      <c r="B49" s="79" t="s">
        <v>42</v>
      </c>
      <c r="C49" s="80">
        <v>8.7499999999999994E-2</v>
      </c>
      <c r="D49" s="121">
        <v>0.78200000000000003</v>
      </c>
      <c r="E49" s="82"/>
      <c r="F49" s="82"/>
      <c r="G49" s="2"/>
    </row>
    <row r="50" spans="1:15" ht="12.75" customHeight="1">
      <c r="A50" s="135">
        <f t="shared" si="0"/>
        <v>44</v>
      </c>
      <c r="B50" s="79" t="s">
        <v>43</v>
      </c>
      <c r="C50" s="80">
        <v>0.1047</v>
      </c>
      <c r="D50" s="121">
        <v>0.98100000000000009</v>
      </c>
      <c r="E50" s="82"/>
      <c r="F50" s="82"/>
      <c r="G50" s="2"/>
    </row>
    <row r="51" spans="1:15" ht="12.75" customHeight="1">
      <c r="A51" s="135">
        <f t="shared" si="0"/>
        <v>45</v>
      </c>
      <c r="B51" s="79" t="s">
        <v>44</v>
      </c>
      <c r="C51" s="80">
        <v>8.1099999999999992E-2</v>
      </c>
      <c r="D51" s="121">
        <v>0.84199999999999997</v>
      </c>
      <c r="E51" s="82"/>
      <c r="F51" s="82"/>
      <c r="G51" s="2"/>
    </row>
    <row r="52" spans="1:15" ht="12.75" customHeight="1">
      <c r="A52" s="135">
        <f t="shared" si="0"/>
        <v>46</v>
      </c>
      <c r="B52" s="79" t="s">
        <v>45</v>
      </c>
      <c r="C52" s="80">
        <v>8.7599999999999997E-2</v>
      </c>
      <c r="D52" s="121">
        <v>0.76400000000000001</v>
      </c>
      <c r="E52" s="82"/>
      <c r="F52" s="82"/>
      <c r="G52" s="2"/>
    </row>
    <row r="53" spans="1:15" ht="12.75" customHeight="1">
      <c r="A53" s="135">
        <f t="shared" si="0"/>
        <v>47</v>
      </c>
      <c r="B53" s="79" t="s">
        <v>46</v>
      </c>
      <c r="C53" s="80">
        <v>0.14630000000000001</v>
      </c>
      <c r="D53" s="121">
        <v>0.84600000000000009</v>
      </c>
      <c r="E53" s="82"/>
      <c r="F53" s="82"/>
      <c r="G53" s="2"/>
    </row>
    <row r="54" spans="1:15" ht="12.75" customHeight="1">
      <c r="A54" s="135">
        <f t="shared" si="0"/>
        <v>48</v>
      </c>
      <c r="B54" s="79" t="s">
        <v>47</v>
      </c>
      <c r="C54" s="80">
        <v>8.1500000000000003E-2</v>
      </c>
      <c r="D54" s="121">
        <v>0.97100000000000009</v>
      </c>
      <c r="E54" s="82"/>
      <c r="F54" s="82"/>
      <c r="G54" s="2"/>
    </row>
    <row r="55" spans="1:15" ht="12.75" customHeight="1">
      <c r="A55" s="135">
        <f t="shared" si="0"/>
        <v>49</v>
      </c>
      <c r="B55" s="79" t="s">
        <v>48</v>
      </c>
      <c r="C55" s="80">
        <v>7.9199999999999993E-2</v>
      </c>
      <c r="D55" s="121">
        <v>0.89800000000000002</v>
      </c>
      <c r="E55" s="82"/>
      <c r="F55" s="82"/>
      <c r="G55" s="2"/>
    </row>
    <row r="56" spans="1:15" ht="12.75" customHeight="1">
      <c r="A56" s="135">
        <f t="shared" si="0"/>
        <v>50</v>
      </c>
      <c r="B56" s="79" t="s">
        <v>49</v>
      </c>
      <c r="C56" s="80">
        <v>7.9699999999999993E-2</v>
      </c>
      <c r="D56" s="121">
        <v>0.94299999999999995</v>
      </c>
      <c r="E56" s="82"/>
      <c r="F56" s="82"/>
      <c r="G56" s="2"/>
    </row>
    <row r="57" spans="1:15" ht="12.75" customHeight="1">
      <c r="A57" s="135">
        <f t="shared" si="0"/>
        <v>51</v>
      </c>
      <c r="B57" s="79" t="s">
        <v>50</v>
      </c>
      <c r="C57" s="80">
        <v>0.1096</v>
      </c>
      <c r="D57" s="121">
        <v>0.85399999999999987</v>
      </c>
      <c r="E57" s="82"/>
      <c r="F57" s="82"/>
      <c r="G57" s="2"/>
    </row>
    <row r="58" spans="1:15" ht="12.75" customHeight="1">
      <c r="A58" s="135">
        <f t="shared" si="0"/>
        <v>52</v>
      </c>
      <c r="B58" s="79" t="s">
        <v>51</v>
      </c>
      <c r="C58" s="80">
        <v>8.8800000000000004E-2</v>
      </c>
      <c r="D58" s="121">
        <v>0.79600000000000004</v>
      </c>
      <c r="E58" s="82"/>
      <c r="F58" s="82"/>
      <c r="G58" s="2"/>
    </row>
    <row r="59" spans="1:15" ht="12.75" customHeight="1">
      <c r="B59" s="89"/>
      <c r="C59" s="10"/>
      <c r="D59" s="11"/>
      <c r="E59" s="82"/>
    </row>
    <row r="60" spans="1:15" ht="12.75" customHeight="1">
      <c r="A60" s="1"/>
      <c r="B60" s="5" t="s">
        <v>132</v>
      </c>
      <c r="C60" s="6"/>
      <c r="D60" s="126">
        <v>6.98</v>
      </c>
      <c r="E60" s="82" t="s">
        <v>126</v>
      </c>
      <c r="H60" s="2"/>
      <c r="I60" s="2"/>
    </row>
    <row r="61" spans="1:15" ht="33" customHeight="1">
      <c r="A61" s="33" t="s">
        <v>169</v>
      </c>
      <c r="C61" s="83"/>
      <c r="D61" s="84"/>
      <c r="E61" s="3"/>
      <c r="G61" s="2"/>
      <c r="H61" s="2"/>
      <c r="I61" s="2"/>
      <c r="J61" s="2"/>
      <c r="K61" s="2"/>
      <c r="L61" s="2"/>
      <c r="M61" s="2"/>
      <c r="N61" s="2"/>
      <c r="O61" s="2"/>
    </row>
    <row r="62" spans="1:15" s="82" customFormat="1" ht="12.75" customHeight="1">
      <c r="A62" s="127"/>
      <c r="B62" s="5" t="s">
        <v>124</v>
      </c>
      <c r="C62" s="85">
        <v>100000</v>
      </c>
      <c r="D62" s="82" t="s">
        <v>105</v>
      </c>
    </row>
    <row r="63" spans="1:15" s="82" customFormat="1" ht="12.75" customHeight="1">
      <c r="A63" s="127"/>
      <c r="B63" s="5" t="s">
        <v>125</v>
      </c>
      <c r="C63" s="85">
        <v>3413</v>
      </c>
      <c r="D63" s="82" t="s">
        <v>105</v>
      </c>
    </row>
    <row r="64" spans="1:15" ht="33" customHeight="1">
      <c r="A64" s="33" t="s">
        <v>193</v>
      </c>
      <c r="C64" s="40"/>
      <c r="D64" s="84"/>
      <c r="E64" s="3"/>
      <c r="G64" s="2"/>
      <c r="H64" s="2"/>
      <c r="I64" s="2"/>
    </row>
    <row r="65" spans="1:15" ht="14.25" customHeight="1">
      <c r="A65" s="33"/>
      <c r="B65" s="122">
        <v>0.04</v>
      </c>
      <c r="C65" s="83"/>
      <c r="D65" s="84"/>
      <c r="E65" s="3"/>
      <c r="G65" s="2"/>
      <c r="H65" s="2"/>
      <c r="I65" s="2"/>
    </row>
    <row r="66" spans="1:15" ht="33" customHeight="1">
      <c r="A66" s="33" t="s">
        <v>195</v>
      </c>
      <c r="C66" s="86"/>
      <c r="D66" s="84"/>
      <c r="E66" s="3"/>
      <c r="G66" s="2"/>
      <c r="H66" s="2"/>
      <c r="I66" s="2"/>
      <c r="J66" s="2"/>
      <c r="K66" s="2"/>
      <c r="L66" s="2"/>
      <c r="M66" s="2"/>
      <c r="N66" s="2"/>
      <c r="O66" s="2"/>
    </row>
    <row r="67" spans="1:15" s="2" customFormat="1" ht="14.25" customHeight="1">
      <c r="B67" s="9" t="s">
        <v>59</v>
      </c>
      <c r="C67" s="6"/>
      <c r="D67" s="123">
        <v>1.54</v>
      </c>
      <c r="E67" s="9" t="s">
        <v>60</v>
      </c>
    </row>
    <row r="68" spans="1:15" s="2" customFormat="1" ht="14.25" customHeight="1">
      <c r="B68" s="9" t="s">
        <v>171</v>
      </c>
      <c r="C68" s="6"/>
      <c r="D68" s="124">
        <v>11.7</v>
      </c>
      <c r="E68" s="9" t="s">
        <v>172</v>
      </c>
    </row>
    <row r="69" spans="1:15" s="7" customFormat="1" ht="14.25" customHeight="1">
      <c r="B69" s="12" t="s">
        <v>61</v>
      </c>
      <c r="C69" s="6"/>
      <c r="D69" s="125">
        <v>10471</v>
      </c>
      <c r="E69" s="9" t="s">
        <v>170</v>
      </c>
      <c r="F69" s="217" t="s">
        <v>211</v>
      </c>
      <c r="G69" s="128"/>
      <c r="H69" s="218" t="e">
        <f>#REF!/D69</f>
        <v>#REF!</v>
      </c>
      <c r="I69" s="217" t="s">
        <v>212</v>
      </c>
      <c r="J69" s="34" t="e">
        <f>IF(H69&lt;0.95,("reduction of not driving your car for "&amp;IF(H69*365&lt;0.5,"less than 1",ROUND(H69*365,0))&amp;IF(H69*365&lt;1.5," day"," days")),ROUND(H69,IF(H69&lt;9.5,1,0))&amp;IF(H69&lt;1.05," car"," cars"))</f>
        <v>#REF!</v>
      </c>
    </row>
    <row r="70" spans="1:15" ht="21" customHeight="1">
      <c r="A70" s="129"/>
      <c r="B70" s="130"/>
      <c r="C70" s="131"/>
      <c r="D70" s="131"/>
      <c r="E70" s="132"/>
      <c r="F70" s="132"/>
      <c r="G70" s="132"/>
      <c r="H70" s="132"/>
      <c r="I70" s="132"/>
      <c r="J70" s="132"/>
      <c r="K70" s="132"/>
      <c r="L70" s="132"/>
      <c r="M70" s="132"/>
      <c r="N70" s="2"/>
      <c r="O70" s="2"/>
    </row>
    <row r="71" spans="1:15" s="88" customFormat="1" ht="21" customHeight="1">
      <c r="A71" s="28" t="s">
        <v>93</v>
      </c>
      <c r="B71" s="72"/>
      <c r="C71" s="73"/>
      <c r="D71" s="73"/>
      <c r="E71" s="40"/>
      <c r="F71" s="40"/>
      <c r="G71" s="40"/>
      <c r="H71" s="40"/>
      <c r="I71" s="40"/>
      <c r="J71" s="40"/>
      <c r="K71" s="40"/>
      <c r="L71" s="40"/>
      <c r="M71" s="40"/>
      <c r="N71" s="40"/>
      <c r="O71" s="40"/>
    </row>
    <row r="72" spans="1:15" s="88" customFormat="1" ht="12.75" customHeight="1">
      <c r="A72" s="40"/>
      <c r="B72" s="87" t="s">
        <v>182</v>
      </c>
      <c r="C72" s="346" t="s">
        <v>251</v>
      </c>
      <c r="D72" s="347"/>
      <c r="E72" s="347"/>
      <c r="F72" s="347"/>
      <c r="G72" s="347"/>
      <c r="H72" s="347"/>
      <c r="I72" s="347"/>
      <c r="J72" s="347"/>
      <c r="K72" s="260"/>
      <c r="L72" s="216"/>
    </row>
    <row r="73" spans="1:15" s="88" customFormat="1" ht="12.75" customHeight="1">
      <c r="A73" s="40"/>
      <c r="B73" s="87"/>
      <c r="C73" s="346" t="s">
        <v>252</v>
      </c>
      <c r="D73" s="348"/>
      <c r="E73" s="348"/>
      <c r="F73" s="348"/>
      <c r="G73" s="348"/>
      <c r="H73" s="348"/>
      <c r="I73" s="348"/>
      <c r="J73" s="348"/>
      <c r="K73" s="260"/>
      <c r="L73" s="260"/>
    </row>
    <row r="74" spans="1:15" s="88" customFormat="1" ht="12.75" customHeight="1">
      <c r="A74" s="40"/>
      <c r="B74" s="87" t="s">
        <v>183</v>
      </c>
      <c r="C74" s="346" t="s">
        <v>253</v>
      </c>
      <c r="D74" s="347"/>
      <c r="E74" s="347"/>
      <c r="F74" s="347"/>
      <c r="G74" s="347"/>
      <c r="H74" s="347"/>
      <c r="I74" s="347"/>
      <c r="J74" s="347"/>
      <c r="K74" s="260"/>
      <c r="L74" s="133"/>
    </row>
    <row r="75" spans="1:15" s="88" customFormat="1" ht="12.75" customHeight="1">
      <c r="A75" s="40"/>
      <c r="B75" s="87"/>
      <c r="C75" s="349" t="s">
        <v>254</v>
      </c>
      <c r="D75" s="350"/>
      <c r="E75" s="350"/>
      <c r="F75" s="350"/>
      <c r="G75" s="350"/>
      <c r="H75" s="350"/>
      <c r="I75" s="350"/>
      <c r="J75" s="350"/>
      <c r="K75" s="350"/>
      <c r="L75" s="350"/>
      <c r="M75" s="350"/>
    </row>
    <row r="76" spans="1:15" s="88" customFormat="1" ht="12.75" customHeight="1">
      <c r="A76" s="40"/>
      <c r="B76" s="87" t="s">
        <v>56</v>
      </c>
      <c r="C76" s="13" t="s">
        <v>210</v>
      </c>
      <c r="D76" s="73"/>
      <c r="E76" s="40"/>
      <c r="F76" s="40"/>
      <c r="G76" s="40"/>
      <c r="H76" s="40"/>
      <c r="I76" s="40"/>
    </row>
    <row r="77" spans="1:15" s="88" customFormat="1" ht="12.75" customHeight="1">
      <c r="A77" s="40"/>
      <c r="B77" s="87" t="s">
        <v>57</v>
      </c>
      <c r="C77" s="13" t="s">
        <v>62</v>
      </c>
      <c r="D77" s="73"/>
      <c r="E77" s="40"/>
      <c r="F77" s="40"/>
      <c r="G77" s="40"/>
      <c r="H77" s="40"/>
      <c r="I77" s="40"/>
    </row>
    <row r="78" spans="1:15" s="88" customFormat="1" ht="12.75" customHeight="1">
      <c r="A78" s="40"/>
      <c r="B78" s="87" t="s">
        <v>255</v>
      </c>
      <c r="C78" s="13" t="s">
        <v>256</v>
      </c>
      <c r="D78" s="134"/>
      <c r="E78" s="82"/>
      <c r="F78" s="82"/>
      <c r="G78" s="40"/>
      <c r="H78" s="40"/>
      <c r="I78" s="40"/>
    </row>
    <row r="79" spans="1:15" s="88" customFormat="1" ht="12.75" customHeight="1">
      <c r="A79" s="40"/>
      <c r="B79" s="87" t="s">
        <v>257</v>
      </c>
      <c r="C79" s="262" t="s">
        <v>258</v>
      </c>
      <c r="D79" s="241"/>
      <c r="E79" s="241"/>
      <c r="F79" s="89"/>
      <c r="G79" s="263"/>
      <c r="H79" s="263"/>
      <c r="I79" s="263"/>
      <c r="J79" s="264"/>
    </row>
  </sheetData>
  <sheetProtection sheet="1" objects="1" scenarios="1"/>
  <mergeCells count="4">
    <mergeCell ref="C72:J72"/>
    <mergeCell ref="C73:J73"/>
    <mergeCell ref="C75:M75"/>
    <mergeCell ref="C74:J74"/>
  </mergeCells>
  <phoneticPr fontId="0" type="noConversion"/>
  <hyperlinks>
    <hyperlink ref="C75" r:id="rId1" display="- US Department of Energy, Natural Gas Monthly, Tables 18 &amp; 19, September 2010"/>
    <hyperlink ref="C73" r:id="rId2" display="- US Department of Energy, Electric Power Monthly, average retail price of electricity by sector &amp; state, September 2010"/>
    <hyperlink ref="C72:J72" r:id="rId3" display="- National average: US Department of Energy, Annual Energy Outlook 2013 (Early Release edition), (converted from 2011 to 2012 dollars)"/>
    <hyperlink ref="C74:J74" r:id="rId4" display="- National average: US Department of Energy, Annual Energy Outlook 2013 (Early Release edition), (converted from 2011 to 2012 dollars)"/>
    <hyperlink ref="C75:M75" r:id="rId5" display="- State rates: Energy Information Administration. October 2014 NG prices. 12 month average from November 2013 to October 2015."/>
  </hyperlinks>
  <pageMargins left="0.75" right="0.75" top="0.75" bottom="0.75" header="0.5" footer="0.5"/>
  <pageSetup scale="48" fitToHeight="2" orientation="portrait" r:id="rId6"/>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pageSetUpPr fitToPage="1"/>
  </sheetPr>
  <dimension ref="A1:F51"/>
  <sheetViews>
    <sheetView showGridLines="0" showRowColHeaders="0" workbookViewId="0">
      <selection activeCell="A2" sqref="A2"/>
    </sheetView>
  </sheetViews>
  <sheetFormatPr defaultColWidth="25.28515625" defaultRowHeight="12.75"/>
  <cols>
    <col min="1" max="1" width="1.7109375" style="27" customWidth="1"/>
    <col min="2" max="2" width="20.42578125" style="27" customWidth="1"/>
    <col min="3" max="3" width="20.7109375" style="27" customWidth="1"/>
    <col min="4" max="4" width="24" style="27" customWidth="1"/>
    <col min="5" max="5" width="25.5703125" style="27" customWidth="1"/>
    <col min="6" max="6" width="78.7109375" style="27" customWidth="1"/>
    <col min="7" max="16384" width="25.28515625" style="27"/>
  </cols>
  <sheetData>
    <row r="1" spans="1:6" ht="27.95" customHeight="1">
      <c r="A1" s="90"/>
      <c r="B1" s="99" t="s">
        <v>228</v>
      </c>
      <c r="C1" s="39"/>
      <c r="D1" s="39"/>
      <c r="E1" s="39"/>
      <c r="F1" s="90"/>
    </row>
    <row r="2" spans="1:6">
      <c r="A2" s="90"/>
      <c r="B2" s="91"/>
      <c r="C2" s="90"/>
      <c r="D2" s="90"/>
      <c r="E2" s="90"/>
      <c r="F2" s="90"/>
    </row>
    <row r="3" spans="1:6">
      <c r="A3" s="90"/>
      <c r="B3" s="254" t="s">
        <v>259</v>
      </c>
      <c r="C3" s="39"/>
      <c r="D3" s="90"/>
      <c r="E3" s="90"/>
      <c r="F3" s="90"/>
    </row>
    <row r="4" spans="1:6">
      <c r="A4" s="90"/>
      <c r="B4" s="27" t="s">
        <v>192</v>
      </c>
      <c r="C4" s="39"/>
      <c r="D4" s="39"/>
      <c r="E4" s="39"/>
      <c r="F4" s="90"/>
    </row>
    <row r="5" spans="1:6">
      <c r="A5" s="90"/>
      <c r="B5" s="90"/>
      <c r="C5" s="90"/>
      <c r="D5" s="90"/>
      <c r="E5" s="90"/>
      <c r="F5" s="90"/>
    </row>
    <row r="6" spans="1:6" ht="25.5">
      <c r="A6" s="90"/>
      <c r="B6" s="351" t="s">
        <v>55</v>
      </c>
      <c r="C6" s="352"/>
      <c r="D6" s="95" t="s">
        <v>216</v>
      </c>
      <c r="E6" s="95" t="s">
        <v>54</v>
      </c>
      <c r="F6" s="95" t="s">
        <v>134</v>
      </c>
    </row>
    <row r="7" spans="1:6">
      <c r="A7" s="90"/>
      <c r="B7" s="41" t="s">
        <v>135</v>
      </c>
      <c r="C7" s="96"/>
      <c r="D7" s="228" t="s">
        <v>217</v>
      </c>
      <c r="E7" s="214">
        <v>41306</v>
      </c>
      <c r="F7" s="42" t="s">
        <v>239</v>
      </c>
    </row>
    <row r="8" spans="1:6">
      <c r="A8" s="90"/>
      <c r="B8" s="41" t="s">
        <v>139</v>
      </c>
      <c r="C8" s="96"/>
      <c r="D8" s="228" t="s">
        <v>246</v>
      </c>
      <c r="E8" s="97">
        <v>41913</v>
      </c>
      <c r="F8" s="43" t="s">
        <v>238</v>
      </c>
    </row>
    <row r="9" spans="1:6">
      <c r="A9" s="90"/>
      <c r="B9" s="41" t="s">
        <v>140</v>
      </c>
      <c r="C9" s="96"/>
      <c r="D9" s="228" t="s">
        <v>217</v>
      </c>
      <c r="E9" s="97">
        <v>40655</v>
      </c>
      <c r="F9" s="43" t="s">
        <v>240</v>
      </c>
    </row>
    <row r="10" spans="1:6">
      <c r="A10" s="90"/>
      <c r="B10" s="41" t="s">
        <v>141</v>
      </c>
      <c r="C10" s="96"/>
      <c r="D10" s="228" t="s">
        <v>218</v>
      </c>
      <c r="E10" s="97">
        <v>40544</v>
      </c>
      <c r="F10" s="43" t="s">
        <v>241</v>
      </c>
    </row>
    <row r="11" spans="1:6">
      <c r="A11" s="90"/>
      <c r="B11" s="41" t="s">
        <v>136</v>
      </c>
      <c r="C11" s="96"/>
      <c r="D11" s="228" t="s">
        <v>217</v>
      </c>
      <c r="E11" s="97">
        <v>40817</v>
      </c>
      <c r="F11" s="43" t="s">
        <v>242</v>
      </c>
    </row>
    <row r="12" spans="1:6">
      <c r="A12" s="90"/>
      <c r="B12" s="41" t="s">
        <v>137</v>
      </c>
      <c r="C12" s="98"/>
      <c r="D12" s="228" t="s">
        <v>217</v>
      </c>
      <c r="E12" s="214">
        <v>41306</v>
      </c>
      <c r="F12" s="43" t="s">
        <v>243</v>
      </c>
    </row>
    <row r="13" spans="1:6">
      <c r="A13" s="90"/>
      <c r="B13" s="41" t="s">
        <v>142</v>
      </c>
      <c r="C13" s="96"/>
      <c r="D13" s="228" t="s">
        <v>250</v>
      </c>
      <c r="E13" s="97">
        <v>42284</v>
      </c>
      <c r="F13" s="261" t="s">
        <v>244</v>
      </c>
    </row>
    <row r="14" spans="1:6">
      <c r="A14" s="90"/>
      <c r="B14" s="41" t="s">
        <v>138</v>
      </c>
      <c r="C14" s="96"/>
      <c r="D14" s="228" t="s">
        <v>246</v>
      </c>
      <c r="E14" s="97">
        <v>41913</v>
      </c>
      <c r="F14" s="43" t="s">
        <v>238</v>
      </c>
    </row>
    <row r="15" spans="1:6">
      <c r="A15" s="90"/>
      <c r="B15" s="41" t="s">
        <v>143</v>
      </c>
      <c r="C15" s="96"/>
      <c r="D15" s="228" t="s">
        <v>219</v>
      </c>
      <c r="E15" s="97">
        <v>37834</v>
      </c>
      <c r="F15" s="43" t="s">
        <v>245</v>
      </c>
    </row>
    <row r="16" spans="1:6">
      <c r="A16" s="90"/>
      <c r="B16" s="227" t="s">
        <v>232</v>
      </c>
      <c r="C16" s="96"/>
      <c r="D16" s="228" t="s">
        <v>215</v>
      </c>
      <c r="E16" s="97">
        <v>41536</v>
      </c>
      <c r="F16" s="43" t="s">
        <v>214</v>
      </c>
    </row>
    <row r="17" spans="1:6">
      <c r="A17" s="90"/>
      <c r="B17" s="92"/>
      <c r="C17" s="92"/>
      <c r="D17" s="92"/>
      <c r="E17" s="93"/>
      <c r="F17" s="90"/>
    </row>
    <row r="18" spans="1:6">
      <c r="A18" s="90"/>
      <c r="B18" s="92"/>
      <c r="C18" s="92"/>
      <c r="D18" s="92"/>
      <c r="E18" s="94"/>
      <c r="F18" s="90"/>
    </row>
    <row r="19" spans="1:6">
      <c r="A19" s="90"/>
      <c r="B19" s="90"/>
      <c r="C19" s="92"/>
      <c r="D19" s="92"/>
      <c r="E19" s="94"/>
      <c r="F19" s="90"/>
    </row>
    <row r="20" spans="1:6">
      <c r="A20" s="90"/>
      <c r="B20" s="90"/>
      <c r="C20" s="92"/>
      <c r="D20" s="92"/>
      <c r="E20" s="94"/>
      <c r="F20" s="90"/>
    </row>
    <row r="21" spans="1:6">
      <c r="A21" s="90"/>
      <c r="B21" s="90"/>
      <c r="C21" s="92"/>
      <c r="D21" s="92"/>
      <c r="E21" s="94"/>
      <c r="F21" s="90"/>
    </row>
    <row r="22" spans="1:6">
      <c r="A22" s="90"/>
      <c r="B22" s="90"/>
      <c r="C22" s="92"/>
      <c r="D22" s="92"/>
      <c r="E22" s="94"/>
      <c r="F22" s="90"/>
    </row>
    <row r="23" spans="1:6">
      <c r="A23" s="90"/>
      <c r="B23" s="90"/>
      <c r="C23" s="92"/>
      <c r="D23" s="92"/>
      <c r="E23" s="90"/>
      <c r="F23" s="90"/>
    </row>
    <row r="24" spans="1:6">
      <c r="A24" s="90"/>
      <c r="B24" s="90"/>
      <c r="C24" s="92"/>
      <c r="D24" s="92"/>
      <c r="E24" s="90"/>
      <c r="F24" s="90"/>
    </row>
    <row r="25" spans="1:6">
      <c r="A25" s="90"/>
      <c r="B25" s="90"/>
      <c r="C25" s="92"/>
      <c r="D25" s="92"/>
      <c r="E25" s="90"/>
      <c r="F25" s="90"/>
    </row>
    <row r="26" spans="1:6">
      <c r="A26" s="90"/>
      <c r="B26" s="90"/>
      <c r="C26" s="92"/>
      <c r="D26" s="92"/>
      <c r="E26" s="90"/>
      <c r="F26" s="90"/>
    </row>
    <row r="27" spans="1:6">
      <c r="A27" s="90"/>
      <c r="B27" s="92"/>
      <c r="C27" s="92"/>
      <c r="D27" s="92"/>
      <c r="E27" s="90"/>
      <c r="F27" s="90"/>
    </row>
    <row r="28" spans="1:6">
      <c r="A28" s="90"/>
      <c r="B28" s="92"/>
      <c r="C28" s="92"/>
      <c r="D28" s="92"/>
      <c r="E28" s="90"/>
      <c r="F28" s="90"/>
    </row>
    <row r="29" spans="1:6">
      <c r="A29" s="90"/>
      <c r="B29" s="92"/>
      <c r="C29" s="92"/>
      <c r="D29" s="92"/>
      <c r="E29" s="90"/>
      <c r="F29" s="90"/>
    </row>
    <row r="30" spans="1:6">
      <c r="A30" s="90"/>
      <c r="B30" s="92"/>
      <c r="C30" s="92"/>
      <c r="D30" s="92"/>
      <c r="E30" s="90"/>
      <c r="F30" s="90"/>
    </row>
    <row r="31" spans="1:6">
      <c r="A31" s="90"/>
      <c r="B31" s="92"/>
      <c r="C31" s="92"/>
      <c r="D31" s="92"/>
      <c r="E31" s="90"/>
      <c r="F31" s="90"/>
    </row>
    <row r="32" spans="1:6">
      <c r="A32" s="90"/>
      <c r="B32" s="92"/>
      <c r="C32" s="92"/>
      <c r="D32" s="92"/>
      <c r="E32" s="90"/>
      <c r="F32" s="90"/>
    </row>
    <row r="33" spans="1:6">
      <c r="A33" s="90"/>
      <c r="B33" s="92"/>
      <c r="C33" s="92"/>
      <c r="D33" s="92"/>
      <c r="E33" s="90"/>
      <c r="F33" s="90"/>
    </row>
    <row r="34" spans="1:6">
      <c r="A34" s="90"/>
      <c r="B34" s="92"/>
      <c r="C34" s="92"/>
      <c r="D34" s="92"/>
      <c r="E34" s="90"/>
      <c r="F34" s="90"/>
    </row>
    <row r="35" spans="1:6">
      <c r="A35" s="90"/>
      <c r="B35" s="92"/>
      <c r="C35" s="92"/>
      <c r="D35" s="92"/>
      <c r="E35" s="90"/>
      <c r="F35" s="90"/>
    </row>
    <row r="36" spans="1:6">
      <c r="A36" s="90"/>
      <c r="B36" s="92"/>
      <c r="C36" s="92"/>
      <c r="D36" s="92"/>
      <c r="E36" s="90"/>
      <c r="F36" s="90"/>
    </row>
    <row r="37" spans="1:6">
      <c r="A37" s="90"/>
      <c r="B37" s="92"/>
      <c r="C37" s="92"/>
      <c r="D37" s="92"/>
      <c r="E37" s="90"/>
      <c r="F37" s="90"/>
    </row>
    <row r="38" spans="1:6">
      <c r="A38" s="90"/>
      <c r="B38" s="92"/>
      <c r="C38" s="92"/>
      <c r="D38" s="92"/>
      <c r="E38" s="90"/>
      <c r="F38" s="90"/>
    </row>
    <row r="39" spans="1:6">
      <c r="A39" s="90"/>
      <c r="B39" s="92"/>
      <c r="C39" s="92"/>
      <c r="D39" s="92"/>
      <c r="E39" s="90"/>
      <c r="F39" s="90"/>
    </row>
    <row r="40" spans="1:6">
      <c r="A40" s="90"/>
      <c r="B40" s="92"/>
      <c r="C40" s="92"/>
      <c r="D40" s="92"/>
      <c r="E40" s="90"/>
      <c r="F40" s="90"/>
    </row>
    <row r="41" spans="1:6">
      <c r="A41" s="90"/>
      <c r="B41" s="92"/>
      <c r="C41" s="92"/>
      <c r="D41" s="92"/>
      <c r="E41" s="90"/>
      <c r="F41" s="90"/>
    </row>
    <row r="42" spans="1:6">
      <c r="A42" s="90"/>
      <c r="B42" s="92"/>
      <c r="C42" s="92"/>
      <c r="D42" s="92"/>
      <c r="E42" s="90"/>
      <c r="F42" s="90"/>
    </row>
    <row r="43" spans="1:6">
      <c r="A43" s="90"/>
      <c r="B43" s="92"/>
      <c r="C43" s="92"/>
      <c r="D43" s="92"/>
      <c r="E43" s="90"/>
      <c r="F43" s="90"/>
    </row>
    <row r="44" spans="1:6">
      <c r="A44" s="90"/>
      <c r="B44" s="92"/>
      <c r="C44" s="92"/>
      <c r="D44" s="92"/>
      <c r="E44" s="90"/>
      <c r="F44" s="90"/>
    </row>
    <row r="45" spans="1:6">
      <c r="A45" s="90"/>
      <c r="B45" s="92"/>
      <c r="C45" s="92"/>
      <c r="D45" s="92"/>
      <c r="E45" s="90"/>
      <c r="F45" s="90"/>
    </row>
    <row r="46" spans="1:6">
      <c r="A46" s="90"/>
      <c r="B46" s="92"/>
      <c r="C46" s="92"/>
      <c r="D46" s="92"/>
      <c r="E46" s="90"/>
      <c r="F46" s="90"/>
    </row>
    <row r="47" spans="1:6">
      <c r="A47" s="90"/>
      <c r="B47" s="92"/>
      <c r="C47" s="92"/>
      <c r="D47" s="92"/>
      <c r="E47" s="90"/>
      <c r="F47" s="90"/>
    </row>
    <row r="48" spans="1:6">
      <c r="A48" s="90"/>
      <c r="B48" s="92"/>
      <c r="C48" s="92"/>
      <c r="D48" s="92"/>
      <c r="E48" s="90"/>
      <c r="F48" s="90"/>
    </row>
    <row r="49" spans="1:6">
      <c r="A49" s="90"/>
      <c r="B49" s="92"/>
      <c r="C49" s="92"/>
      <c r="D49" s="92"/>
      <c r="E49" s="90"/>
      <c r="F49" s="90"/>
    </row>
    <row r="50" spans="1:6">
      <c r="A50" s="90"/>
      <c r="B50" s="92"/>
      <c r="C50" s="92"/>
      <c r="D50" s="92"/>
      <c r="E50" s="90"/>
      <c r="F50" s="90"/>
    </row>
    <row r="51" spans="1:6">
      <c r="A51" s="90"/>
      <c r="B51" s="92"/>
      <c r="C51" s="92"/>
      <c r="D51" s="92"/>
      <c r="E51" s="90"/>
      <c r="F51" s="90"/>
    </row>
  </sheetData>
  <sheetProtection sheet="1" objects="1" scenarios="1"/>
  <mergeCells count="1">
    <mergeCell ref="B6:C6"/>
  </mergeCells>
  <phoneticPr fontId="11" type="noConversion"/>
  <hyperlinks>
    <hyperlink ref="F14" r:id="rId1"/>
    <hyperlink ref="F8" r:id="rId2"/>
    <hyperlink ref="F13" r:id="rId3"/>
  </hyperlinks>
  <pageMargins left="0.75" right="0.75" top="0.75" bottom="0.75" header="0.5" footer="0.5"/>
  <pageSetup scale="89" orientation="portrait" r:id="rId4"/>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3d0ec70f-4850-419e-ba88-1a2e9ef4e89e" ContentTypeId="0x010100B80CB6684E0D2F408D230F308CBB847F0302"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083A2ECC659B7C48AB0AD61B3802BD54" ma:contentTypeVersion="0" ma:contentTypeDescription="Create a new document." ma:contentTypeScope="" ma:versionID="487f792cfc71e9ac117cc3d1b24b1a8f">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E06C1C-0726-49F8-AEBC-83D6E82DBD1D}">
  <ds:schemaRefs>
    <ds:schemaRef ds:uri="Microsoft.SharePoint.Taxonomy.ContentTypeSync"/>
  </ds:schemaRefs>
</ds:datastoreItem>
</file>

<file path=customXml/itemProps2.xml><?xml version="1.0" encoding="utf-8"?>
<ds:datastoreItem xmlns:ds="http://schemas.openxmlformats.org/officeDocument/2006/customXml" ds:itemID="{5CE87135-3710-4AD6-8986-3FCD625F08C0}"/>
</file>

<file path=customXml/itemProps3.xml><?xml version="1.0" encoding="utf-8"?>
<ds:datastoreItem xmlns:ds="http://schemas.openxmlformats.org/officeDocument/2006/customXml" ds:itemID="{6538B169-608F-49A7-B267-8790139E4AF5}"/>
</file>

<file path=customXml/itemProps4.xml><?xml version="1.0" encoding="utf-8"?>
<ds:datastoreItem xmlns:ds="http://schemas.openxmlformats.org/officeDocument/2006/customXml" ds:itemID="{42CD3E0B-42A0-47A2-B8FE-B56A87625C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INPUTS</vt:lpstr>
      <vt:lpstr>Steam Cooker Calcs - Unmodified</vt:lpstr>
      <vt:lpstr>Steam Cooker Calcs - Modified</vt:lpstr>
      <vt:lpstr>General Assumptions</vt:lpstr>
      <vt:lpstr>About This Calculator</vt:lpstr>
      <vt:lpstr>INPUTS!Print_Area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emerald</dc:creator>
  <cp:lastModifiedBy>April Desclos</cp:lastModifiedBy>
  <cp:lastPrinted>2013-10-24T18:40:30Z</cp:lastPrinted>
  <dcterms:created xsi:type="dcterms:W3CDTF">2004-07-12T13:20:55Z</dcterms:created>
  <dcterms:modified xsi:type="dcterms:W3CDTF">2016-04-13T16:59:28Z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0x010100083A2ECC659B7C48AB0AD61B3802BD54</vt:lpwstr>
  </property>
  <property fmtid="{D5CDD505-2E9C-101B-9397-08002B2CF9AE}" pid="3" name="TaxKeyword">
    <vt:lpwstr/>
  </property>
  <property fmtid="{D5CDD505-2E9C-101B-9397-08002B2CF9AE}" pid="4" name="ContractDivisions">
    <vt:lpwstr/>
  </property>
  <property fmtid="{D5CDD505-2E9C-101B-9397-08002B2CF9AE}" pid="5" name="ContractClients">
    <vt:lpwstr/>
  </property>
  <property fmtid="{D5CDD505-2E9C-101B-9397-08002B2CF9AE}" pid="6" name="AreaOfExpertise">
    <vt:lpwstr/>
  </property>
  <property fmtid="{D5CDD505-2E9C-101B-9397-08002B2CF9AE}" pid="7" name="ProjectLocations">
    <vt:lpwstr/>
  </property>
  <property fmtid="{D5CDD505-2E9C-101B-9397-08002B2CF9AE}" pid="8" name="ProjectSubjectAreas">
    <vt:lpwstr/>
  </property>
  <property fmtid="{D5CDD505-2E9C-101B-9397-08002B2CF9AE}" pid="9" name="ServiceSectors">
    <vt:lpwstr/>
  </property>
  <property fmtid="{D5CDD505-2E9C-101B-9397-08002B2CF9AE}" pid="10" name="WorkType">
    <vt:lpwstr/>
  </property>
  <property fmtid="{D5CDD505-2E9C-101B-9397-08002B2CF9AE}" pid="11" name="ProjectClients">
    <vt:lpwstr/>
  </property>
  <property fmtid="{D5CDD505-2E9C-101B-9397-08002B2CF9AE}" pid="12" name="ProjectServiceSectors">
    <vt:lpwstr/>
  </property>
  <property fmtid="{D5CDD505-2E9C-101B-9397-08002B2CF9AE}" pid="13" name="Locations">
    <vt:lpwstr/>
  </property>
</Properties>
</file>